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MATRIZ DE RIESGOS " sheetId="2" r:id="rId5"/>
    <sheet state="visible" name="MATRIZ DE CALOR INHERENTE" sheetId="3" r:id="rId6"/>
    <sheet state="visible" name="MATRIZ DE CALOR RESIDUAL" sheetId="4" r:id="rId7"/>
    <sheet state="visible" name="TABLA DE PROBABILIDAD" sheetId="5" r:id="rId8"/>
    <sheet state="visible" name="TABLA DE IMPACTO" sheetId="6" r:id="rId9"/>
    <sheet state="visible" name="TABLA DE VALORACION DE CONTROLE"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4mv8AzGvmBuooe+ItVrwOfjCVf0ASXEJKoZYnPZeI34="/>
    </ext>
  </extLst>
</workbook>
</file>

<file path=xl/comments1.xml><?xml version="1.0" encoding="utf-8"?>
<comments xmlns:r="http://schemas.openxmlformats.org/officeDocument/2006/relationships" xmlns="http://schemas.openxmlformats.org/spreadsheetml/2006/main">
  <authors>
    <author/>
  </authors>
  <commentList>
    <comment authorId="0" ref="G7">
      <text>
        <t xml:space="preserve">======
ID#AAABDJ_UM38
Calidad    (2023-12-23 12:36:37)
Exposición al riesgo del proceso o actividad que se este analizando</t>
      </text>
    </comment>
    <comment authorId="0" ref="P7">
      <text>
        <t xml:space="preserve">======
ID#AAABDJ_UM4A
Calidad    (2023-12-23 12:36:37)
Responsable 
Acción
Complemento</t>
      </text>
    </comment>
    <comment authorId="0" ref="E7">
      <text>
        <t xml:space="preserve">======
ID#AAABDJ_UM34
Calidad    (2023-12-23 12:36:37)
Inicia con Posibilidad de
¿Qué? Impacto
¿Cómo? Causa Inmediata
¿Por qué? Causa Raíz</t>
      </text>
    </comment>
  </commentList>
  <extLst>
    <ext uri="GoogleSheetsCustomDataVersion2">
      <go:sheetsCustomData xmlns:go="http://customooxmlschemas.google.com/" r:id="rId1" roundtripDataSignature="AMtx7mjlNZrMBHvvazPFo4dbrCkHzhHjOA=="/>
    </ext>
  </extLst>
</comments>
</file>

<file path=xl/sharedStrings.xml><?xml version="1.0" encoding="utf-8"?>
<sst xmlns="http://schemas.openxmlformats.org/spreadsheetml/2006/main" count="360" uniqueCount="233">
  <si>
    <t>Matriz Mapa de Riesgos</t>
  </si>
  <si>
    <r>
      <rPr>
        <rFont val="Times New Roman"/>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rFont val="Times New Roman"/>
        <b/>
        <color rgb="FFE36C09"/>
        <sz val="10.0"/>
      </rPr>
      <t>Guía para la Administración del Riesgo y el diseño de controles V5</t>
    </r>
    <r>
      <rPr>
        <rFont val="Times New Roman"/>
        <color theme="1"/>
        <sz val="10.0"/>
      </rPr>
      <t>. El formato cuenta con celdas parametrizadas y permite contar con los respectivos mapas de calor para riesgo inherente y riesgo residual.</t>
    </r>
  </si>
  <si>
    <t>Orientaciones Generales</t>
  </si>
  <si>
    <r>
      <rPr>
        <rFont val="Times New Roman"/>
        <color theme="1"/>
        <sz val="11.0"/>
      </rPr>
      <t xml:space="preserve">Antes de iniciar con el diligenciamiento de la información en la matriz, se requiere haber avanzado en el análisis del </t>
    </r>
    <r>
      <rPr>
        <rFont val="Times New Roman"/>
        <b/>
        <color theme="1"/>
        <sz val="11.0"/>
      </rPr>
      <t>proceso, su objetivo, alcance, actividades clave</t>
    </r>
    <r>
      <rPr>
        <rFont val="Times New Roman"/>
        <color theme="1"/>
        <sz val="11.0"/>
      </rPr>
      <t xml:space="preserve">, considere los lineamientos establecidos en el </t>
    </r>
    <r>
      <rPr>
        <rFont val="Times New Roman"/>
        <b/>
        <color rgb="FFE36C09"/>
        <sz val="11.0"/>
      </rPr>
      <t>Paso 2: identificación del riesgo</t>
    </r>
    <r>
      <rPr>
        <rFont val="Times New Roman"/>
        <color theme="1"/>
        <sz val="11.0"/>
      </rPr>
      <t xml:space="preserve">, donde se explica ampliamente las bases para adelanter este análisis.
Así mismo, considere en el </t>
    </r>
    <r>
      <rPr>
        <rFont val="Times New Roman"/>
        <b/>
        <color rgb="FFE36C09"/>
        <sz val="11.0"/>
      </rPr>
      <t>Paso 3: valoración del riesgo</t>
    </r>
    <r>
      <rPr>
        <rFont val="Times New Roman"/>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Times New Roman"/>
        <b/>
        <color rgb="FFE36C09"/>
        <sz val="11.0"/>
      </rPr>
      <t>NOTA:</t>
    </r>
    <r>
      <rPr>
        <rFont val="Times New Roman"/>
        <color theme="1"/>
        <sz val="11.0"/>
      </rPr>
      <t xml:space="preserve"> Si lo considera pertinente, es posible agregar hojas de trabajo adicionales al presente formato que permitan incluir la traza de estos análisis.</t>
    </r>
  </si>
  <si>
    <r>
      <rPr>
        <rFont val="Times New Roman"/>
        <color theme="1"/>
        <sz val="10.0"/>
      </rPr>
      <t xml:space="preserve">El archivo contiene las siguientes hojas:
-   </t>
    </r>
    <r>
      <rPr>
        <rFont val="Times New Roman"/>
        <b/>
        <color theme="1"/>
        <sz val="11.0"/>
      </rPr>
      <t>Hoja 1 Instructivo</t>
    </r>
    <r>
      <rPr>
        <rFont val="Times New Roman"/>
        <color theme="1"/>
        <sz val="10.0"/>
      </rPr>
      <t xml:space="preserve">
 -  </t>
    </r>
    <r>
      <rPr>
        <rFont val="Times New Roman"/>
        <b/>
        <color theme="1"/>
        <sz val="11.0"/>
      </rPr>
      <t xml:space="preserve">Hoja 2 Mapa Final: </t>
    </r>
    <r>
      <rPr>
        <rFont val="Times New Roman"/>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</si>
  <si>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</si>
  <si>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</si>
  <si>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</si>
  <si>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</si>
  <si>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</si>
  <si>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</si>
  <si>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</si>
  <si>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</si>
  <si>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</si>
  <si>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</si>
  <si>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</si>
  <si>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</si>
  <si>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</si>
  <si>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</si>
  <si>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</si>
  <si>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</si>
  <si>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</si>
  <si>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Times New Roman"/>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Times New Roman"/>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</si>
  <si>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</si>
  <si>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</si>
  <si>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</si>
  <si>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</si>
  <si>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</si>
  <si>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</si>
  <si>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</si>
  <si>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</si>
  <si>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</si>
  <si>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Times New Roman"/>
        <color theme="1"/>
        <sz val="9.0"/>
      </rPr>
      <t xml:space="preserve">Recuerde que el control se define como la medida que permite reducir o mitigar un riesgo. Defina el control (es) que atacan la causa raíz del riesgo, considere la estructura explicada en la guía: </t>
    </r>
    <r>
      <rPr>
        <rFont val="Times New Roman"/>
        <b/>
        <color rgb="FFE36C09"/>
        <sz val="9.0"/>
      </rPr>
      <t>Responsable de ejecutar el control + Acción + Complemento</t>
    </r>
  </si>
  <si>
    <t>Afectación</t>
  </si>
  <si>
    <t>Esta casilla no se diligencia, depende de la selección en la columna R.</t>
  </si>
  <si>
    <r>
      <rPr>
        <rFont val="Times New Roman"/>
        <b/>
        <color theme="1"/>
        <sz val="9.0"/>
      </rPr>
      <t xml:space="preserve">ATRIBUTOS EFICIENCIA
</t>
    </r>
    <r>
      <rPr>
        <rFont val="Times New Roman"/>
        <b val="0"/>
        <color theme="1"/>
        <sz val="9.0"/>
      </rPr>
      <t>Tipo</t>
    </r>
  </si>
  <si>
    <t>Utilice la lista de despligue que se encuentra parametrizada, le aparecerán las opciones: i)Preventivo, ii)Detectivo, iii)Correctivo.</t>
  </si>
  <si>
    <r>
      <rPr>
        <rFont val="Times New Roman"/>
        <b/>
        <color theme="1"/>
        <sz val="9.0"/>
      </rPr>
      <t xml:space="preserve">ATRIBUTOS EFICIENCIA
</t>
    </r>
    <r>
      <rPr>
        <rFont val="Times New Roman"/>
        <b val="0"/>
        <color theme="1"/>
        <sz val="9.0"/>
      </rPr>
      <t>Implementación</t>
    </r>
  </si>
  <si>
    <t>Utilice la lista de despligue que se encuentra parametrizada, le aparecerán las opciones: i)Automático, ii)Manual.</t>
  </si>
  <si>
    <r>
      <rPr>
        <rFont val="Times New Roman"/>
        <b/>
        <color theme="1"/>
        <sz val="9.0"/>
      </rPr>
      <t xml:space="preserve">ATRIBUTOS EFICIENCIA
</t>
    </r>
    <r>
      <rPr>
        <rFont val="Times New Roman"/>
        <b val="0"/>
        <color theme="1"/>
        <sz val="9.0"/>
      </rPr>
      <t>Implementación</t>
    </r>
  </si>
  <si>
    <r>
      <rPr>
        <rFont val="Times New Roman"/>
        <b/>
        <color theme="1"/>
        <sz val="9.0"/>
      </rPr>
      <t xml:space="preserve">ATRIBUTOS EFICIENCIA
</t>
    </r>
    <r>
      <rPr>
        <rFont val="Times New Roman"/>
        <b val="0"/>
        <color theme="1"/>
        <sz val="9.0"/>
      </rPr>
      <t>Calificación</t>
    </r>
  </si>
  <si>
    <t xml:space="preserve">La matriz automáticamente hará el cálculo para el control analizado (Columna T) </t>
  </si>
  <si>
    <r>
      <rPr>
        <rFont val="Times New Roman"/>
        <b/>
        <color theme="1"/>
        <sz val="9.0"/>
      </rPr>
      <t xml:space="preserve">ATRIBUTOS INFORMATIVOS
</t>
    </r>
    <r>
      <rPr>
        <rFont val="Times New Roman"/>
        <b val="0"/>
        <color theme="1"/>
        <sz val="9.0"/>
      </rPr>
      <t>Documentación</t>
    </r>
  </si>
  <si>
    <t>Utilice la lista de despligue que se encuentra parametrizada, le aparecerán las opciones: i)Documentado, ii)Sin documentar.</t>
  </si>
  <si>
    <r>
      <rPr>
        <rFont val="Times New Roman"/>
        <b/>
        <color theme="1"/>
        <sz val="9.0"/>
      </rPr>
      <t xml:space="preserve">ATRIBUTOS INFORMATIVOS
</t>
    </r>
    <r>
      <rPr>
        <rFont val="Times New Roman"/>
        <b val="0"/>
        <color theme="1"/>
        <sz val="9.0"/>
      </rPr>
      <t>Frecuencia</t>
    </r>
  </si>
  <si>
    <t>Utilice la lista de despligue que se encuentra parametrizada, le aparecerán las opciones: i)Continua, ii)Aleatoria.</t>
  </si>
  <si>
    <r>
      <rPr>
        <rFont val="Times New Roman"/>
        <b/>
        <color theme="1"/>
        <sz val="9.0"/>
      </rPr>
      <t xml:space="preserve">ATRIBUTOS INFORMATIVOS
</t>
    </r>
    <r>
      <rPr>
        <rFont val="Times New Roman"/>
        <b val="0"/>
        <color theme="1"/>
        <sz val="9.0"/>
      </rPr>
      <t>Registro</t>
    </r>
  </si>
  <si>
    <t>Utilice la lista de despligue que se encuentra parametrizada, le aparecerán las opciones: i)Con Registro, ii) Sin Registro.</t>
  </si>
  <si>
    <t>Evaluación del Nivel de Riesgo - Nivel de Riesgo Residual</t>
  </si>
  <si>
    <r>
      <rPr>
        <rFont val="Times New Roman"/>
        <color theme="1"/>
        <sz val="9.0"/>
      </rPr>
      <t>La matriz automáticamente hará el cálculo, acorde con el control o controles definidos con sus atributos analizados, lo que permitirá establecer el</t>
    </r>
    <r>
      <rPr>
        <rFont val="Times New Roman"/>
        <b/>
        <color rgb="FFE36C09"/>
        <sz val="9.0"/>
      </rPr>
      <t xml:space="preserve"> nivel de riesgo inherente</t>
    </r>
    <r>
      <rPr>
        <rFont val="Times New Roman"/>
        <color theme="1"/>
        <sz val="9.0"/>
      </rPr>
      <t xml:space="preserve"> (Columnas Y- Z- AA -AB- AC).</t>
    </r>
  </si>
  <si>
    <t>Tratamiento</t>
  </si>
  <si>
    <t>Utilice la lista de despligue que se encuentra parametrizada, le aparecerán las opciones: i)Aceptar, ii)Evitar, iii)Reducir (compartir), iv)Reducir (mitigar).</t>
  </si>
  <si>
    <r>
      <rPr>
        <rFont val="Times New Roman"/>
        <b/>
        <color theme="1"/>
        <sz val="9.0"/>
      </rPr>
      <t xml:space="preserve">Plan de Acción
</t>
    </r>
    <r>
      <rPr>
        <rFont val="Times New Roman"/>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</si>
  <si>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</si>
  <si>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</si>
  <si>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</si>
  <si>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Times New Roman"/>
        <color theme="1"/>
        <sz val="10.0"/>
      </rPr>
      <t xml:space="preserve"> -</t>
    </r>
    <r>
      <rPr>
        <rFont val="Times New Roman"/>
        <color theme="1"/>
        <sz val="11.0"/>
      </rPr>
      <t xml:space="preserve"> </t>
    </r>
    <r>
      <rPr>
        <rFont val="Times New Roman"/>
        <b/>
        <color theme="1"/>
        <sz val="11.0"/>
      </rPr>
      <t xml:space="preserve"> Hoja 3 Matriz de Calor Inherente: </t>
    </r>
    <r>
      <rPr>
        <rFont val="Times New Roman"/>
        <color theme="1"/>
        <sz val="11.0"/>
      </rPr>
      <t xml:space="preserve"> 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</si>
  <si>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4 Matriz de Calor Residual: </t>
    </r>
    <r>
      <rPr>
        <rFont val="Times New Roman"/>
        <color theme="1"/>
        <sz val="11.0"/>
      </rPr>
      <t>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</si>
  <si>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5 Tabla de probabilidad: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</si>
  <si>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6 Tabla de Impacto: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</si>
  <si>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7 Tabla de Valoración de Controles: </t>
    </r>
    <r>
      <rPr>
        <rFont val="Times New Roman"/>
        <color theme="1"/>
        <sz val="11.0"/>
      </rPr>
      <t>Tabla referente para todos los cálculos (no se diligencia)</t>
    </r>
  </si>
  <si>
    <t>Formato Mapa Riesgos</t>
  </si>
  <si>
    <t>Proceso/
Subproceso:</t>
  </si>
  <si>
    <t>Gestión Administrativa  - Gestión de Almacén General</t>
  </si>
  <si>
    <t>Objetivo:</t>
  </si>
  <si>
    <t>Garantizar y asegurar la prestación de los servicios de almacén general, apoyo logístico, gestión de la infraestructura y gestión del parque automotor para el cumplimiento y ejecución de los procesos de dirección, misionales, operativos, de evaluación y control y  demás dependencias de la Gobernación de Nariño</t>
  </si>
  <si>
    <t>Alcance:</t>
  </si>
  <si>
    <t>Comprende la gestión de almacén general, gestión de infraestructura,, apoyo logístico y gestión del parque automotor de la Gobernación de Nariño</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</si>
  <si>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</si>
  <si>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</si>
  <si>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</si>
  <si>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</si>
  <si>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</si>
  <si>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</si>
  <si>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</si>
  <si>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</si>
  <si>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</si>
  <si>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</si>
  <si>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</si>
  <si>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</si>
  <si>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</si>
  <si>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</si>
  <si>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</si>
  <si>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</si>
  <si>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</si>
  <si>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</si>
  <si>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</si>
  <si>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</si>
  <si>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</si>
  <si>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</si>
  <si>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</si>
  <si>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</si>
  <si>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</si>
  <si>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</si>
  <si>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</si>
  <si>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</si>
  <si>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Económico y Reputacional</t>
  </si>
  <si>
    <t>Descuido, Desconocimiento de la normatividad, Caso Fortuito</t>
  </si>
  <si>
    <t>Descuido de los funcionarios y contratistas de la Gobernación de Nariño en la custodia y cuidado de los bienes de la Gobernacion de Nariño.</t>
  </si>
  <si>
    <t>Posibilidad de Afectación económica y reputacional por la perdida o deterioro de elementos devolutivos y de consumo de propiedad de la Gobernación de Nariño</t>
  </si>
  <si>
    <t>Ejecución y Administración de procesos</t>
  </si>
  <si>
    <t xml:space="preserve">     Entre 100 y 500 SMLMV </t>
  </si>
  <si>
    <t>Realizar verificación física de elementos de consumo. GADM-P-04  Procedimiento de inventarios</t>
  </si>
  <si>
    <t>Preventivo</t>
  </si>
  <si>
    <t>Manual</t>
  </si>
  <si>
    <t>Documentado</t>
  </si>
  <si>
    <t>Continua</t>
  </si>
  <si>
    <t>Con Registro</t>
  </si>
  <si>
    <t>Evitar</t>
  </si>
  <si>
    <t>Registrar salida de los bienes inmuebles de acuerdo con su destinación. GADM-P-02 Procedimientos de Entrada y salida</t>
  </si>
  <si>
    <t>Aceptar</t>
  </si>
  <si>
    <t>Capacitación y sensibilización a los funcionarios y contratistas</t>
  </si>
  <si>
    <t>Sin Documentar</t>
  </si>
  <si>
    <t>Reputacional</t>
  </si>
  <si>
    <t xml:space="preserve">Desactualización de la información documentado del SGC </t>
  </si>
  <si>
    <t>Coordinador de calidad con las competencias</t>
  </si>
  <si>
    <t xml:space="preserve">Posibilidad de perdida reputacional por Desactualización de la información documentada del sistema de gestión de calidad debido a implementar acciones diferentes al procedimiento </t>
  </si>
  <si>
    <t>Usuarios, productos y practicas , organizacionales</t>
  </si>
  <si>
    <t xml:space="preserve">     El riesgo afecta la imagen de la entidad internamente, de conocimiento general, nivel interno, de junta directiva y accionistas y/o de proveedores</t>
  </si>
  <si>
    <t xml:space="preserve">El líder del proceso recluta hojas de vida de </t>
  </si>
  <si>
    <t>Defectivo</t>
  </si>
  <si>
    <t xml:space="preserve">Ajustar proyecto para Tercerizar el SGC </t>
  </si>
  <si>
    <t>Jefe de la OPGI</t>
  </si>
  <si>
    <t>Aleatoria</t>
  </si>
  <si>
    <t>Correctivo</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</si>
  <si>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</si>
  <si>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</si>
  <si>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</si>
  <si>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</si>
  <si>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</si>
  <si>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</si>
  <si>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</si>
  <si>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</si>
  <si>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</si>
  <si>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</si>
  <si>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</si>
  <si>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</si>
  <si>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</si>
  <si>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</si>
  <si>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</si>
  <si>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</si>
  <si>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</si>
  <si>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</si>
  <si>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</si>
  <si>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</si>
  <si>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</si>
  <si>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</si>
  <si>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</si>
  <si>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</si>
  <si>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</si>
  <si>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</si>
  <si>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</si>
  <si>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</si>
  <si>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</si>
  <si>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</si>
  <si>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</si>
  <si>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</si>
  <si>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</si>
  <si>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</si>
  <si>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</si>
  <si>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</si>
  <si>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</si>
  <si>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</si>
  <si>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</si>
  <si>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</si>
  <si>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</si>
  <si>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</si>
  <si>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</si>
  <si>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</si>
  <si>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</si>
  <si>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</si>
  <si>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</si>
  <si>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</si>
  <si>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</si>
  <si>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</si>
  <si>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</si>
  <si>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</si>
  <si>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</si>
  <si>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</si>
  <si>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</si>
  <si>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</si>
  <si>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</si>
  <si>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</si>
  <si>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</si>
  <si>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</si>
  <si>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</si>
  <si>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</si>
  <si>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</si>
  <si>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</si>
  <si>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</si>
  <si>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</si>
  <si>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</si>
  <si>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</si>
  <si>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</si>
  <si>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</si>
  <si>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</si>
  <si>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</si>
  <si>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</si>
  <si>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</si>
  <si>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</si>
  <si>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</si>
  <si>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</si>
  <si>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</si>
  <si>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</si>
  <si>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</si>
  <si>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</si>
  <si>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</si>
  <si>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Times New Roman"/>
        <b/>
        <color rgb="FFE36C09"/>
        <sz val="12.0"/>
      </rPr>
      <t>*</t>
    </r>
    <r>
      <rPr>
        <rFont val="Times New Roman"/>
        <b/>
        <color rgb="FF000000"/>
        <sz val="12.0"/>
      </rPr>
      <t>Atributos de</t>
    </r>
    <r>
      <rPr>
        <rFont val="Times New Roman"/>
        <b/>
        <color rgb="FFE36C09"/>
        <sz val="12.0"/>
      </rPr>
      <t xml:space="preserve"> </t>
    </r>
    <r>
      <rPr>
        <rFont val="Times New Roman"/>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</si>
  <si>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</si>
  <si>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</si>
  <si>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</si>
  <si>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</si>
  <si>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</si>
  <si>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</si>
  <si>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</si>
  <si>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</si>
  <si>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Times New Roman"/>
        <b/>
        <color rgb="FFE36C09"/>
        <sz val="12.0"/>
      </rPr>
      <t>*Nota 1:</t>
    </r>
    <r>
      <rPr>
        <rFont val="Times New Roman"/>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</si>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</sst>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52">
    <font>
      <sz val="11.0"/>
      <color rgb="FF000000"/>
      <name val="Calibri"/>
      <scheme val="minor"/>
    </font>
    <font>
      <sz val="11.0"/>
      <color theme="1"/>
      <name val="Calibri"/>
    </font>
    <font>
      <b/>
      <sz val="14.0"/>
      <color theme="1"/>
      <name val="Times New Roman"/>
    </font>
    <font/>
    <font>
      <sz val="10.0"/>
      <color theme="1"/>
      <name val="Times New Roman"/>
    </font>
    <font>
      <b/>
      <u/>
      <sz val="11.0"/>
      <color theme="1"/>
      <name val="Times New Roman"/>
    </font>
    <font>
      <sz val="11.0"/>
      <color theme="1"/>
      <name val="Times New Roman"/>
    </font>
    <font>
      <b/>
      <u/>
      <sz val="11.0"/>
      <color theme="1"/>
      <name val="Times New Roman"/>
    </font>
    <font>
      <b/>
      <sz val="11.0"/>
      <color theme="1"/>
      <name val="Times New Roman"/>
    </font>
    <font>
      <b/>
      <sz val="10.0"/>
      <color theme="1"/>
      <name val="Times New Roman"/>
    </font>
    <font>
      <b/>
      <sz val="9.0"/>
      <color theme="1"/>
      <name val="Times New Roman"/>
    </font>
    <font>
      <sz val="9.0"/>
      <color theme="1"/>
      <name val="Times New Roman"/>
    </font>
    <font>
      <sz val="10.0"/>
      <color theme="1"/>
      <name val="Arial Narrow"/>
    </font>
    <font>
      <b/>
      <sz val="9.0"/>
      <color theme="1"/>
      <name val="Arial Narrow"/>
    </font>
    <font>
      <sz val="9.0"/>
      <color theme="1"/>
      <name val="Arial Narrow"/>
    </font>
    <font>
      <b/>
      <sz val="22.0"/>
      <color theme="1"/>
      <name val="Arial Narrow"/>
    </font>
    <font>
      <sz val="11.0"/>
      <color theme="1"/>
      <name val="Arial Narrow"/>
    </font>
    <font>
      <b/>
      <sz val="14.0"/>
      <color theme="1"/>
      <name val="Arial"/>
    </font>
    <font>
      <sz val="13.0"/>
      <color theme="1"/>
      <name val="Arial"/>
    </font>
    <font>
      <b/>
      <sz val="11.0"/>
      <color theme="1"/>
      <name val="Arial Narrow"/>
    </font>
    <font>
      <sz val="14.0"/>
      <color theme="1"/>
      <name val="Arial"/>
    </font>
    <font>
      <sz val="14.0"/>
      <color theme="0"/>
      <name val="Arial"/>
    </font>
    <font>
      <b/>
      <sz val="22.0"/>
      <color theme="1"/>
      <name val="Times New Roman"/>
    </font>
    <font>
      <b/>
      <sz val="40.0"/>
      <color rgb="FF000000"/>
      <name val="Times New Roman"/>
    </font>
    <font>
      <sz val="28.0"/>
      <color theme="1"/>
      <name val="Times New Roman"/>
    </font>
    <font>
      <b/>
      <sz val="28.0"/>
      <color rgb="FF000000"/>
      <name val="Calibri"/>
    </font>
    <font>
      <b/>
      <sz val="36.0"/>
      <color rgb="FF000000"/>
      <name val="Times New Roman"/>
    </font>
    <font>
      <sz val="16.0"/>
      <color theme="1"/>
      <name val="Calibri"/>
    </font>
    <font>
      <sz val="24.0"/>
      <color theme="1"/>
      <name val="Times New Roman"/>
    </font>
    <font>
      <b/>
      <sz val="20.0"/>
      <color theme="1"/>
      <name val="Times New Roman"/>
    </font>
    <font>
      <b/>
      <sz val="12.0"/>
      <color rgb="FF000000"/>
      <name val="Calibri"/>
    </font>
    <font>
      <b/>
      <sz val="24.0"/>
      <color rgb="FF000000"/>
      <name val="Times New Roman"/>
    </font>
    <font>
      <b/>
      <sz val="18.0"/>
      <color rgb="FF000000"/>
      <name val="Calibri"/>
    </font>
    <font>
      <b/>
      <sz val="12.0"/>
      <color theme="1"/>
      <name val="Times New Roman"/>
    </font>
    <font>
      <sz val="12.0"/>
      <color theme="1"/>
      <name val="Calibri"/>
    </font>
    <font>
      <sz val="12.0"/>
      <color theme="1"/>
      <name val="Arial"/>
    </font>
    <font>
      <b/>
      <sz val="12.0"/>
      <color rgb="FF000000"/>
      <name val="Times New Roman"/>
    </font>
    <font>
      <sz val="12.0"/>
      <color rgb="FF000000"/>
      <name val="Times New Roman"/>
    </font>
    <font>
      <sz val="12.0"/>
      <color rgb="FFFFFFFF"/>
      <name val="Times New Roman"/>
    </font>
    <font>
      <b/>
      <sz val="26.0"/>
      <color theme="1"/>
      <name val="Times New Roman"/>
    </font>
    <font>
      <sz val="26.0"/>
      <color rgb="FF000000"/>
      <name val="Times New Roman"/>
    </font>
    <font>
      <sz val="26.0"/>
      <color rgb="FFFFFFFF"/>
      <name val="Times New Roman"/>
    </font>
    <font>
      <sz val="16.0"/>
      <color rgb="FF000000"/>
      <name val="Arial Narrow"/>
    </font>
    <font>
      <sz val="11.0"/>
      <color theme="0"/>
      <name val="Calibri"/>
    </font>
    <font>
      <sz val="16.0"/>
      <color rgb="FFFF0000"/>
      <name val="Arial Narrow"/>
    </font>
    <font>
      <sz val="16.0"/>
      <color rgb="FFFF0000"/>
      <name val="Calibri"/>
    </font>
    <font>
      <sz val="11.0"/>
      <color rgb="FFFF0000"/>
      <name val="Calibri"/>
    </font>
    <font>
      <sz val="11.0"/>
      <color rgb="FF030303"/>
      <name val="Arial"/>
    </font>
    <font>
      <sz val="10.0"/>
      <color theme="1"/>
      <name val="Calibri"/>
    </font>
    <font>
      <b/>
      <sz val="14.0"/>
      <color rgb="FF000000"/>
      <name val="Times New Roman"/>
    </font>
    <font>
      <sz val="12.0"/>
      <color theme="1"/>
      <name val="Times New Roman"/>
    </font>
    <font>
      <sz val="10.0"/>
      <color rgb="FF000000"/>
      <name val="Arial Narrow"/>
    </font>
  </fonts>
  <fills count="17">
    <fill>
      <patternFill patternType="none"/>
    </fill>
    <fill>
      <patternFill patternType="lightGray"/>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theme="0"/>
        <bgColor theme="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double">
        <color rgb="FF000000"/>
      </left>
      <top style="double">
        <color rgb="FF000000"/>
      </top>
      <bottom/>
    </border>
    <border>
      <right style="thin">
        <color rgb="FF000000"/>
      </right>
      <top style="double">
        <color rgb="FF000000"/>
      </top>
      <bottom/>
    </border>
    <border>
      <left style="thin">
        <color rgb="FF00000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medium">
        <color rgb="FFE36C09"/>
      </left>
      <top style="medium">
        <color rgb="FFE36C09"/>
      </top>
      <bottom style="dotted">
        <color rgb="FFE36C09"/>
      </bottom>
    </border>
    <border>
      <right style="dotted">
        <color rgb="FFE36C09"/>
      </right>
      <top style="medium">
        <color rgb="FFE36C09"/>
      </top>
      <bottom style="dotted">
        <color rgb="FFE36C09"/>
      </bottom>
    </border>
    <border>
      <left style="dotted">
        <color rgb="FFE36C09"/>
      </left>
      <top style="medium">
        <color rgb="FFE36C09"/>
      </top>
      <bottom style="dotted">
        <color rgb="FFE36C09"/>
      </bottom>
    </border>
    <border>
      <top style="medium">
        <color rgb="FFE36C09"/>
      </top>
      <bottom style="dotted">
        <color rgb="FFE36C09"/>
      </bottom>
    </border>
    <border>
      <right style="medium">
        <color rgb="FFE36C09"/>
      </right>
      <top style="medium">
        <color rgb="FFE36C09"/>
      </top>
      <bottom style="dotted">
        <color rgb="FFE36C09"/>
      </bottom>
    </border>
    <border>
      <left style="medium">
        <color rgb="FFE36C09"/>
      </left>
      <top style="dotted">
        <color rgb="FFE36C09"/>
      </top>
      <bottom style="dotted">
        <color rgb="FFE36C09"/>
      </bottom>
    </border>
    <border>
      <right style="dotted">
        <color rgb="FFE36C09"/>
      </right>
      <top style="dotted">
        <color rgb="FFE36C09"/>
      </top>
      <bottom style="dotted">
        <color rgb="FFE36C09"/>
      </bottom>
    </border>
    <border>
      <left style="dotted">
        <color rgb="FFE36C09"/>
      </left>
      <top style="dotted">
        <color rgb="FFE36C09"/>
      </top>
      <bottom style="dotted">
        <color rgb="FFE36C09"/>
      </bottom>
    </border>
    <border>
      <top style="dotted">
        <color rgb="FFE36C09"/>
      </top>
      <bottom style="dotted">
        <color rgb="FFE36C09"/>
      </bottom>
    </border>
    <border>
      <right style="medium">
        <color rgb="FFE36C09"/>
      </right>
      <top style="dotted">
        <color rgb="FFE36C09"/>
      </top>
      <bottom style="dotted">
        <color rgb="FFE36C09"/>
      </bottom>
    </border>
    <border>
      <left style="medium">
        <color rgb="FFE36C09"/>
      </left>
      <top style="dotted">
        <color rgb="FFE36C09"/>
      </top>
      <bottom style="medium">
        <color rgb="FFE36C09"/>
      </bottom>
    </border>
    <border>
      <right style="dotted">
        <color rgb="FFE36C09"/>
      </right>
      <top style="dotted">
        <color rgb="FFE36C09"/>
      </top>
      <bottom style="medium">
        <color rgb="FFE36C09"/>
      </bottom>
    </border>
    <border>
      <left style="dotted">
        <color rgb="FFE36C09"/>
      </left>
      <bottom style="medium">
        <color rgb="FFE36C09"/>
      </bottom>
    </border>
    <border>
      <bottom style="medium">
        <color rgb="FFE36C09"/>
      </bottom>
    </border>
    <border>
      <right style="medium">
        <color rgb="FFE36C09"/>
      </right>
      <bottom style="medium">
        <color rgb="FFE36C09"/>
      </bottom>
    </border>
    <border>
      <left style="medium">
        <color rgb="FFE36C09"/>
      </left>
      <top/>
      <bottom style="dotted">
        <color rgb="FFE36C09"/>
      </bottom>
    </border>
    <border>
      <top/>
      <bottom style="dotted">
        <color rgb="FFE36C09"/>
      </bottom>
    </border>
    <border>
      <right style="dotted">
        <color rgb="FFE36C09"/>
      </right>
      <top/>
      <bottom style="dotted">
        <color rgb="FFE36C09"/>
      </bottom>
    </border>
    <border>
      <left style="dotted">
        <color rgb="FFE36C09"/>
      </left>
      <top/>
      <bottom style="dotted">
        <color rgb="FFE36C09"/>
      </bottom>
    </border>
    <border>
      <right style="medium">
        <color rgb="FFE36C09"/>
      </right>
      <top/>
      <bottom style="dotted">
        <color rgb="FFE36C09"/>
      </bottom>
    </border>
    <border>
      <left style="medium">
        <color rgb="FFE36C09"/>
      </left>
      <right style="dotted">
        <color rgb="FFE36C09"/>
      </right>
      <top style="dotted">
        <color rgb="FFE36C09"/>
      </top>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medium">
        <color rgb="FFE36C09"/>
      </right>
      <top style="dotted">
        <color rgb="FFE36C09"/>
      </top>
    </border>
    <border>
      <left style="medium">
        <color rgb="FFE36C09"/>
      </left>
      <right style="dotted">
        <color rgb="FFE36C09"/>
      </right>
      <bottom style="dotted">
        <color rgb="FFE36C09"/>
      </bottom>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medium">
        <color rgb="FFE36C09"/>
      </right>
      <bottom style="dotted">
        <color rgb="FFE36C09"/>
      </bottom>
    </border>
    <border>
      <left style="dotted">
        <color rgb="FFE36C09"/>
      </left>
      <right style="medium">
        <color rgb="FFE36C09"/>
      </right>
      <top style="dotted">
        <color rgb="FFE36C09"/>
      </top>
      <bottom style="dotted">
        <color rgb="FFE36C09"/>
      </bottom>
    </border>
    <border>
      <left style="medium">
        <color rgb="FFE36C09"/>
      </left>
      <right style="dotted">
        <color rgb="FFE36C09"/>
      </right>
    </border>
    <border>
      <left style="dotted">
        <color rgb="FFE36C09"/>
      </left>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rgb="FF000000"/>
      </left>
      <bottom/>
    </border>
    <border>
      <right style="medium">
        <color rgb="FF000000"/>
      </right>
      <bottom/>
    </border>
    <border>
      <left style="medium">
        <color rgb="FF000000"/>
      </left>
      <top/>
    </border>
    <border>
      <right/>
      <bottom style="medium">
        <color rgb="FF000000"/>
      </bottom>
    </border>
    <border>
      <left/>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3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Alignment="1" applyBorder="1" applyFont="1">
      <alignment horizontal="left" shrinkToFit="0" vertical="center"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quotePrefix="1" borderId="4" fillId="0" fontId="5" numFmtId="0" xfId="0" applyAlignment="1" applyBorder="1" applyFont="1">
      <alignment horizontal="left" shrinkToFit="0" vertical="top" wrapText="1"/>
    </xf>
    <xf borderId="5" fillId="0" fontId="3" numFmtId="0" xfId="0" applyBorder="1" applyFont="1"/>
    <xf borderId="6" fillId="0" fontId="3" numFmtId="0" xfId="0" applyBorder="1" applyFont="1"/>
    <xf borderId="9" fillId="0" fontId="6" numFmtId="0" xfId="0" applyAlignment="1" applyBorder="1" applyFont="1">
      <alignment horizontal="left" shrinkToFit="0" vertical="center" wrapText="1"/>
    </xf>
    <xf borderId="7" fillId="0" fontId="7" numFmtId="0" xfId="0" applyAlignment="1" applyBorder="1" applyFont="1">
      <alignment horizontal="left" shrinkToFit="0" vertical="top" wrapText="1"/>
    </xf>
    <xf borderId="0" fillId="0" fontId="8" numFmtId="0" xfId="0" applyAlignment="1" applyFont="1">
      <alignment horizontal="left" shrinkToFit="0" vertical="top" wrapText="1"/>
    </xf>
    <xf borderId="8" fillId="0" fontId="8" numFmtId="0" xfId="0" applyAlignment="1" applyBorder="1" applyFont="1">
      <alignment horizontal="left" shrinkToFit="0" vertical="top" wrapText="1"/>
    </xf>
    <xf borderId="7" fillId="0" fontId="4" numFmtId="0" xfId="0" applyAlignment="1" applyBorder="1" applyFont="1">
      <alignment horizontal="left" shrinkToFit="0" vertical="top" wrapText="1"/>
    </xf>
    <xf borderId="7" fillId="0" fontId="3" numFmtId="0" xfId="0" applyBorder="1" applyFont="1"/>
    <xf borderId="7" fillId="0" fontId="4" numFmtId="0" xfId="0" applyBorder="1" applyFont="1"/>
    <xf borderId="0" fillId="0" fontId="4" numFmtId="0" xfId="0" applyFont="1"/>
    <xf borderId="0" fillId="0" fontId="9" numFmtId="0" xfId="0" applyAlignment="1" applyFont="1">
      <alignment horizontal="left" shrinkToFit="0" vertical="center" wrapText="1"/>
    </xf>
    <xf borderId="0" fillId="0" fontId="4" numFmtId="0" xfId="0" applyAlignment="1" applyFont="1">
      <alignment horizontal="left" shrinkToFit="0" vertical="center" wrapText="1"/>
    </xf>
    <xf borderId="8" fillId="0" fontId="4" numFmtId="0" xfId="0" applyBorder="1" applyFont="1"/>
    <xf borderId="12" fillId="2" fontId="10" numFmtId="0" xfId="0" applyAlignment="1" applyBorder="1" applyFont="1">
      <alignment horizontal="center" shrinkToFit="0" vertical="center" wrapText="1"/>
    </xf>
    <xf borderId="13" fillId="0" fontId="3" numFmtId="0" xfId="0" applyBorder="1" applyFont="1"/>
    <xf borderId="14" fillId="2" fontId="10" numFmtId="0" xfId="0" applyAlignment="1" applyBorder="1" applyFont="1">
      <alignment horizontal="center" vertical="center"/>
    </xf>
    <xf borderId="15" fillId="0" fontId="3" numFmtId="0" xfId="0" applyBorder="1" applyFont="1"/>
    <xf borderId="16" fillId="0" fontId="10" numFmtId="0" xfId="0" applyAlignment="1" applyBorder="1" applyFont="1">
      <alignment horizontal="left" readingOrder="1" shrinkToFit="0" vertical="top" wrapText="1"/>
    </xf>
    <xf borderId="17" fillId="0" fontId="3" numFmtId="0" xfId="0" applyBorder="1" applyFont="1"/>
    <xf borderId="18" fillId="0" fontId="11" numFmtId="0" xfId="0" applyAlignment="1" applyBorder="1" applyFont="1">
      <alignment horizontal="left" shrinkToFit="0" vertical="center" wrapText="1"/>
    </xf>
    <xf borderId="19" fillId="0" fontId="3" numFmtId="0" xfId="0" applyBorder="1" applyFont="1"/>
    <xf borderId="16" fillId="3" fontId="10" numFmtId="0" xfId="0" applyAlignment="1" applyBorder="1" applyFill="1" applyFont="1">
      <alignment horizontal="left" readingOrder="1" shrinkToFit="0" vertical="top" wrapText="1"/>
    </xf>
    <xf borderId="18" fillId="3" fontId="11" numFmtId="0" xfId="0" applyAlignment="1" applyBorder="1" applyFont="1">
      <alignment horizontal="left" shrinkToFit="0" vertical="center" wrapText="1"/>
    </xf>
    <xf borderId="7" fillId="0" fontId="12" numFmtId="0" xfId="0" applyBorder="1" applyFont="1"/>
    <xf borderId="20" fillId="0" fontId="10" numFmtId="0" xfId="0" applyAlignment="1" applyBorder="1" applyFont="1">
      <alignment horizontal="left" shrinkToFit="0" vertical="center" wrapText="1"/>
    </xf>
    <xf borderId="21" fillId="0" fontId="3" numFmtId="0" xfId="0" applyBorder="1" applyFont="1"/>
    <xf borderId="22" fillId="0" fontId="11" numFmtId="0" xfId="0" applyAlignment="1" applyBorder="1" applyFont="1">
      <alignment horizontal="left" shrinkToFit="0" vertical="center" wrapText="1"/>
    </xf>
    <xf borderId="23" fillId="0" fontId="3" numFmtId="0" xfId="0" applyBorder="1" applyFont="1"/>
    <xf borderId="0" fillId="0" fontId="12" numFmtId="0" xfId="0" applyFont="1"/>
    <xf borderId="8" fillId="0" fontId="12" numFmtId="0" xfId="0" applyBorder="1" applyFont="1"/>
    <xf borderId="24" fillId="0" fontId="13" numFmtId="0" xfId="0" applyAlignment="1" applyBorder="1" applyFont="1">
      <alignment horizontal="left" shrinkToFit="0" vertical="center" wrapText="1"/>
    </xf>
    <xf borderId="25" fillId="0" fontId="3" numFmtId="0" xfId="0" applyBorder="1" applyFont="1"/>
    <xf borderId="26" fillId="0" fontId="11" numFmtId="0" xfId="0" applyAlignment="1" applyBorder="1" applyFont="1">
      <alignment horizontal="left" shrinkToFit="0" vertical="center" wrapText="1"/>
    </xf>
    <xf borderId="27" fillId="0" fontId="3" numFmtId="0" xfId="0" applyBorder="1" applyFont="1"/>
    <xf borderId="0" fillId="0" fontId="13" numFmtId="0" xfId="0" applyAlignment="1" applyFont="1">
      <alignment horizontal="left" shrinkToFit="0" vertical="center" wrapText="1"/>
    </xf>
    <xf borderId="0" fillId="0" fontId="14" numFmtId="0" xfId="0" applyAlignment="1" applyFont="1">
      <alignment horizontal="left" shrinkToFit="0" vertical="top" wrapText="1"/>
    </xf>
    <xf borderId="28" fillId="0" fontId="12" numFmtId="0" xfId="0" applyBorder="1" applyFont="1"/>
    <xf borderId="29" fillId="0" fontId="12" numFmtId="0" xfId="0" applyBorder="1" applyFont="1"/>
    <xf borderId="30" fillId="0" fontId="12" numFmtId="0" xfId="0" applyBorder="1" applyFont="1"/>
    <xf borderId="31" fillId="4" fontId="15"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0" fillId="0" fontId="16" numFmtId="0" xfId="0" applyFont="1"/>
    <xf borderId="34" fillId="0" fontId="3" numFmtId="0" xfId="0" applyBorder="1" applyFont="1"/>
    <xf borderId="35" fillId="0" fontId="3" numFmtId="0" xfId="0" applyBorder="1" applyFont="1"/>
    <xf borderId="36" fillId="0" fontId="3" numFmtId="0" xfId="0" applyBorder="1" applyFont="1"/>
    <xf borderId="37" fillId="4" fontId="17" numFmtId="0" xfId="0" applyAlignment="1" applyBorder="1" applyFont="1">
      <alignment horizontal="left" shrinkToFit="0" vertical="center" wrapText="1"/>
    </xf>
    <xf borderId="38" fillId="0" fontId="3" numFmtId="0" xfId="0" applyBorder="1" applyFont="1"/>
    <xf borderId="39" fillId="0" fontId="18" numFmtId="0" xfId="0" applyAlignment="1" applyBorder="1" applyFont="1">
      <alignment horizontal="left" shrinkToFit="0" vertical="center" wrapText="1"/>
    </xf>
    <xf borderId="40" fillId="0" fontId="3" numFmtId="0" xfId="0" applyBorder="1" applyFont="1"/>
    <xf borderId="41" fillId="0" fontId="3" numFmtId="0" xfId="0" applyBorder="1" applyFont="1"/>
    <xf borderId="42" fillId="4" fontId="17" numFmtId="0" xfId="0" applyAlignment="1" applyBorder="1" applyFont="1">
      <alignment horizontal="left" vertical="center"/>
    </xf>
    <xf borderId="43" fillId="0" fontId="3" numFmtId="0" xfId="0" applyBorder="1" applyFont="1"/>
    <xf borderId="44" fillId="0" fontId="18" numFmtId="0" xfId="0" applyAlignment="1" applyBorder="1" applyFont="1">
      <alignment horizontal="left" shrinkToFit="0" vertical="center" wrapText="1"/>
    </xf>
    <xf borderId="45" fillId="0" fontId="3" numFmtId="0" xfId="0" applyBorder="1" applyFont="1"/>
    <xf borderId="46" fillId="0" fontId="3" numFmtId="0" xfId="0" applyBorder="1" applyFont="1"/>
    <xf borderId="47" fillId="4" fontId="17" numFmtId="0" xfId="0" applyAlignment="1" applyBorder="1" applyFont="1">
      <alignment horizontal="left" vertical="center"/>
    </xf>
    <xf borderId="48" fillId="0" fontId="3" numFmtId="0" xfId="0" applyBorder="1" applyFont="1"/>
    <xf borderId="49" fillId="0" fontId="18" numFmtId="0" xfId="0" applyAlignment="1" applyBorder="1" applyFont="1">
      <alignment horizontal="left" shrinkToFit="0" vertical="center" wrapText="1"/>
    </xf>
    <xf borderId="50" fillId="0" fontId="3" numFmtId="0" xfId="0" applyBorder="1" applyFont="1"/>
    <xf borderId="51" fillId="0" fontId="3" numFmtId="0" xfId="0" applyBorder="1" applyFont="1"/>
    <xf borderId="52" fillId="4" fontId="17" numFmtId="0" xfId="0" applyAlignment="1" applyBorder="1" applyFont="1">
      <alignment horizontal="center" vertical="center"/>
    </xf>
    <xf borderId="53" fillId="0" fontId="3" numFmtId="0" xfId="0" applyBorder="1" applyFont="1"/>
    <xf borderId="54" fillId="0" fontId="3" numFmtId="0" xfId="0" applyBorder="1" applyFont="1"/>
    <xf borderId="55" fillId="4" fontId="17" numFmtId="0" xfId="0" applyAlignment="1" applyBorder="1" applyFont="1">
      <alignment horizontal="center" vertical="center"/>
    </xf>
    <xf borderId="56" fillId="0" fontId="3" numFmtId="0" xfId="0" applyBorder="1" applyFont="1"/>
    <xf borderId="57" fillId="5" fontId="17" numFmtId="0" xfId="0" applyAlignment="1" applyBorder="1" applyFill="1" applyFont="1">
      <alignment horizontal="center" textRotation="90" vertical="center"/>
    </xf>
    <xf borderId="58" fillId="5" fontId="17" numFmtId="0" xfId="0" applyAlignment="1" applyBorder="1" applyFont="1">
      <alignment horizontal="center" vertical="center"/>
    </xf>
    <xf borderId="59" fillId="5" fontId="17" numFmtId="0" xfId="0" applyAlignment="1" applyBorder="1" applyFont="1">
      <alignment horizontal="center" shrinkToFit="0" vertical="center" wrapText="1"/>
    </xf>
    <xf borderId="58" fillId="5" fontId="17" numFmtId="0" xfId="0" applyAlignment="1" applyBorder="1" applyFont="1">
      <alignment horizontal="center" shrinkToFit="0" vertical="center" wrapText="1"/>
    </xf>
    <xf borderId="59" fillId="3" fontId="17" numFmtId="0" xfId="0" applyAlignment="1" applyBorder="1" applyFont="1">
      <alignment horizontal="center" shrinkToFit="0" vertical="center" wrapText="1"/>
    </xf>
    <xf borderId="60" fillId="3" fontId="17" numFmtId="0" xfId="0" applyAlignment="1" applyBorder="1" applyFont="1">
      <alignment horizontal="center" vertical="center"/>
    </xf>
    <xf borderId="60" fillId="3" fontId="17" numFmtId="0" xfId="0" applyAlignment="1" applyBorder="1" applyFont="1">
      <alignment horizontal="center" shrinkToFit="0" vertical="center" wrapText="1"/>
    </xf>
    <xf borderId="60" fillId="5" fontId="17" numFmtId="0" xfId="0" applyAlignment="1" applyBorder="1" applyFont="1">
      <alignment horizontal="center" vertical="center"/>
    </xf>
    <xf borderId="58" fillId="5" fontId="17" numFmtId="0" xfId="0" applyAlignment="1" applyBorder="1" applyFont="1">
      <alignment horizontal="center" shrinkToFit="0" textRotation="90" vertical="center" wrapText="1"/>
    </xf>
    <xf borderId="44" fillId="5" fontId="17" numFmtId="0" xfId="0" applyAlignment="1" applyBorder="1" applyFont="1">
      <alignment horizontal="center" shrinkToFit="0" vertical="center" wrapText="1"/>
    </xf>
    <xf borderId="45" fillId="0" fontId="3" numFmtId="0" xfId="0" applyBorder="1" applyFont="1"/>
    <xf borderId="58" fillId="3" fontId="17" numFmtId="0" xfId="0" applyAlignment="1" applyBorder="1" applyFont="1">
      <alignment horizontal="center" shrinkToFit="0" textRotation="90" vertical="center" wrapText="1"/>
    </xf>
    <xf borderId="61" fillId="5" fontId="17" numFmtId="0" xfId="0" applyAlignment="1" applyBorder="1" applyFont="1">
      <alignment horizontal="center" shrinkToFit="0" vertical="center" wrapText="1"/>
    </xf>
    <xf borderId="62" fillId="0" fontId="3" numFmtId="0" xfId="0" applyBorder="1" applyFont="1"/>
    <xf borderId="63" fillId="0" fontId="3" numFmtId="0" xfId="0" applyBorder="1" applyFont="1"/>
    <xf borderId="64" fillId="0" fontId="3" numFmtId="0" xfId="0" applyBorder="1" applyFont="1"/>
    <xf borderId="65" fillId="5" fontId="17" numFmtId="0" xfId="0" applyAlignment="1" applyBorder="1" applyFont="1">
      <alignment horizontal="center" textRotation="90" vertical="center"/>
    </xf>
    <xf borderId="65" fillId="3" fontId="17" numFmtId="0" xfId="0" applyAlignment="1" applyBorder="1" applyFont="1">
      <alignment horizontal="center" textRotation="90" vertical="center"/>
    </xf>
    <xf borderId="66" fillId="0" fontId="3" numFmtId="0" xfId="0" applyBorder="1" applyFont="1"/>
    <xf borderId="0" fillId="0" fontId="19" numFmtId="0" xfId="0" applyAlignment="1" applyFont="1">
      <alignment horizontal="center" vertical="center"/>
    </xf>
    <xf borderId="57" fillId="0" fontId="20" numFmtId="0" xfId="0" applyAlignment="1" applyBorder="1" applyFont="1">
      <alignment horizontal="center" vertical="center"/>
    </xf>
    <xf borderId="58" fillId="0" fontId="20" numFmtId="0" xfId="0" applyAlignment="1" applyBorder="1" applyFont="1">
      <alignment horizontal="center" shrinkToFit="0" vertical="center" wrapText="1"/>
    </xf>
    <xf borderId="58" fillId="0" fontId="20" numFmtId="0" xfId="0" applyAlignment="1" applyBorder="1" applyFont="1">
      <alignment horizontal="center" readingOrder="0" shrinkToFit="0" vertical="center" wrapText="1"/>
    </xf>
    <xf borderId="58" fillId="0" fontId="20" numFmtId="0" xfId="0" applyAlignment="1" applyBorder="1" applyFont="1">
      <alignment horizontal="center" vertical="center"/>
    </xf>
    <xf borderId="58" fillId="0" fontId="17" numFmtId="0" xfId="0" applyAlignment="1" applyBorder="1" applyFont="1">
      <alignment horizontal="center" shrinkToFit="0" vertical="center" wrapText="1"/>
    </xf>
    <xf borderId="58" fillId="0" fontId="20" numFmtId="9" xfId="0" applyAlignment="1" applyBorder="1" applyFont="1" applyNumberFormat="1">
      <alignment horizontal="center" shrinkToFit="0" vertical="center" wrapText="1"/>
    </xf>
    <xf borderId="58" fillId="0" fontId="21" numFmtId="9" xfId="0" applyAlignment="1" applyBorder="1" applyFont="1" applyNumberFormat="1">
      <alignment horizontal="center" shrinkToFit="0" vertical="center" wrapText="1"/>
    </xf>
    <xf borderId="58" fillId="0" fontId="17" numFmtId="0" xfId="0" applyAlignment="1" applyBorder="1" applyFont="1">
      <alignment horizontal="center" vertical="center"/>
    </xf>
    <xf borderId="65" fillId="0" fontId="20" numFmtId="0" xfId="0" applyAlignment="1" applyBorder="1" applyFont="1">
      <alignment horizontal="center" vertical="center"/>
    </xf>
    <xf borderId="65" fillId="0" fontId="20" numFmtId="0" xfId="0" applyAlignment="1" applyBorder="1" applyFont="1">
      <alignment horizontal="left" shrinkToFit="0" vertical="center" wrapText="1"/>
    </xf>
    <xf borderId="65" fillId="6" fontId="20" numFmtId="0" xfId="0" applyAlignment="1" applyBorder="1" applyFill="1" applyFont="1">
      <alignment horizontal="center" vertical="center"/>
    </xf>
    <xf borderId="65" fillId="6" fontId="20" numFmtId="0" xfId="0" applyAlignment="1" applyBorder="1" applyFont="1">
      <alignment horizontal="center" textRotation="90" vertical="center"/>
    </xf>
    <xf borderId="65" fillId="6" fontId="20" numFmtId="9" xfId="0" applyAlignment="1" applyBorder="1" applyFont="1" applyNumberFormat="1">
      <alignment horizontal="center" vertical="center"/>
    </xf>
    <xf borderId="65" fillId="6" fontId="20" numFmtId="164" xfId="0" applyAlignment="1" applyBorder="1" applyFont="1" applyNumberFormat="1">
      <alignment horizontal="center" vertical="center"/>
    </xf>
    <xf borderId="65" fillId="0" fontId="17" numFmtId="0" xfId="0" applyAlignment="1" applyBorder="1" applyFont="1">
      <alignment horizontal="center" shrinkToFit="0" textRotation="90" vertical="center" wrapText="1"/>
    </xf>
    <xf borderId="58" fillId="0" fontId="20" numFmtId="9" xfId="0" applyAlignment="1" applyBorder="1" applyFont="1" applyNumberFormat="1">
      <alignment horizontal="center" vertical="center"/>
    </xf>
    <xf borderId="65" fillId="0" fontId="17" numFmtId="0" xfId="0" applyAlignment="1" applyBorder="1" applyFont="1">
      <alignment horizontal="center" textRotation="90" vertical="center"/>
    </xf>
    <xf borderId="58" fillId="0" fontId="20" numFmtId="0" xfId="0" applyAlignment="1" applyBorder="1" applyFont="1">
      <alignment horizontal="center" textRotation="90" vertical="center"/>
    </xf>
    <xf borderId="65" fillId="0" fontId="20" numFmtId="0" xfId="0" applyAlignment="1" applyBorder="1" applyFont="1">
      <alignment horizontal="center" shrinkToFit="0" vertical="center" wrapText="1"/>
    </xf>
    <xf borderId="65" fillId="0" fontId="20" numFmtId="165" xfId="0" applyAlignment="1" applyBorder="1" applyFont="1" applyNumberFormat="1">
      <alignment horizontal="center" vertical="center"/>
    </xf>
    <xf borderId="67" fillId="0" fontId="20" numFmtId="0" xfId="0" applyAlignment="1" applyBorder="1" applyFont="1">
      <alignment horizontal="center" vertical="center"/>
    </xf>
    <xf borderId="0" fillId="0" fontId="16" numFmtId="0" xfId="0" applyAlignment="1" applyFont="1">
      <alignment vertical="center"/>
    </xf>
    <xf borderId="68" fillId="0" fontId="3" numFmtId="0" xfId="0" applyBorder="1" applyFont="1"/>
    <xf borderId="69" fillId="0" fontId="3" numFmtId="0" xfId="0" applyBorder="1" applyFont="1"/>
    <xf borderId="65" fillId="0" fontId="20" numFmtId="0" xfId="0" applyAlignment="1" applyBorder="1" applyFont="1">
      <alignment horizontal="center" textRotation="90" vertical="center"/>
    </xf>
    <xf borderId="65" fillId="0" fontId="20" numFmtId="9" xfId="0" applyAlignment="1" applyBorder="1" applyFont="1" applyNumberFormat="1">
      <alignment horizontal="center" vertical="center"/>
    </xf>
    <xf borderId="65" fillId="0" fontId="20" numFmtId="164" xfId="0" applyAlignment="1" applyBorder="1" applyFont="1" applyNumberFormat="1">
      <alignment horizontal="center" vertical="center"/>
    </xf>
    <xf borderId="65" fillId="0" fontId="20" numFmtId="0" xfId="0" applyAlignment="1" applyBorder="1" applyFont="1">
      <alignment shrinkToFit="0" vertical="top" wrapText="1"/>
    </xf>
    <xf borderId="69" fillId="0" fontId="16" numFmtId="0" xfId="0" applyAlignment="1" applyBorder="1" applyFont="1">
      <alignment horizontal="center" vertical="center"/>
    </xf>
    <xf borderId="69" fillId="0" fontId="16" numFmtId="0" xfId="0" applyAlignment="1" applyBorder="1" applyFont="1">
      <alignment horizontal="center" shrinkToFit="0" vertical="center" wrapText="1"/>
    </xf>
    <xf borderId="69" fillId="0" fontId="19" numFmtId="0" xfId="0" applyAlignment="1" applyBorder="1" applyFont="1">
      <alignment horizontal="center" shrinkToFit="0" vertical="center" wrapText="1"/>
    </xf>
    <xf borderId="69" fillId="0" fontId="16" numFmtId="9" xfId="0" applyAlignment="1" applyBorder="1" applyFont="1" applyNumberFormat="1">
      <alignment horizontal="center" shrinkToFit="0" vertical="center" wrapText="1"/>
    </xf>
    <xf borderId="69" fillId="0" fontId="19" numFmtId="0" xfId="0" applyAlignment="1" applyBorder="1" applyFont="1">
      <alignment horizontal="center" vertical="center"/>
    </xf>
    <xf borderId="63" fillId="0" fontId="16" numFmtId="0" xfId="0" applyAlignment="1" applyBorder="1" applyFont="1">
      <alignment horizontal="center" vertical="center"/>
    </xf>
    <xf borderId="63" fillId="0" fontId="12" numFmtId="0" xfId="0" applyAlignment="1" applyBorder="1" applyFont="1">
      <alignment horizontal="left" shrinkToFit="0" vertical="center" wrapText="1"/>
    </xf>
    <xf borderId="63" fillId="0" fontId="16" numFmtId="0" xfId="0" applyAlignment="1" applyBorder="1" applyFont="1">
      <alignment horizontal="center" textRotation="90" vertical="center"/>
    </xf>
    <xf borderId="63" fillId="0" fontId="16" numFmtId="9" xfId="0" applyAlignment="1" applyBorder="1" applyFont="1" applyNumberFormat="1">
      <alignment horizontal="center" vertical="center"/>
    </xf>
    <xf borderId="63" fillId="0" fontId="16" numFmtId="164" xfId="0" applyAlignment="1" applyBorder="1" applyFont="1" applyNumberFormat="1">
      <alignment horizontal="center" vertical="center"/>
    </xf>
    <xf borderId="63" fillId="0" fontId="19" numFmtId="0" xfId="0" applyAlignment="1" applyBorder="1" applyFont="1">
      <alignment horizontal="center" shrinkToFit="0" textRotation="90" vertical="center" wrapText="1"/>
    </xf>
    <xf borderId="69" fillId="0" fontId="16" numFmtId="9" xfId="0" applyAlignment="1" applyBorder="1" applyFont="1" applyNumberFormat="1">
      <alignment horizontal="center" vertical="center"/>
    </xf>
    <xf borderId="63" fillId="0" fontId="19" numFmtId="0" xfId="0" applyAlignment="1" applyBorder="1" applyFont="1">
      <alignment horizontal="center" textRotation="90" vertical="center"/>
    </xf>
    <xf borderId="69" fillId="0" fontId="16" numFmtId="0" xfId="0" applyAlignment="1" applyBorder="1" applyFont="1">
      <alignment horizontal="center" textRotation="90" vertical="center"/>
    </xf>
    <xf borderId="63" fillId="0" fontId="16" numFmtId="0" xfId="0" applyAlignment="1" applyBorder="1" applyFont="1">
      <alignment horizontal="center" shrinkToFit="0" vertical="center" wrapText="1"/>
    </xf>
    <xf borderId="63" fillId="0" fontId="16" numFmtId="165" xfId="0" applyAlignment="1" applyBorder="1" applyFont="1" applyNumberFormat="1">
      <alignment horizontal="center" vertical="center"/>
    </xf>
    <xf borderId="65" fillId="0" fontId="16" numFmtId="0" xfId="0" applyAlignment="1" applyBorder="1" applyFont="1">
      <alignment horizontal="center" vertical="center"/>
    </xf>
    <xf borderId="65" fillId="0" fontId="12" numFmtId="0" xfId="0" applyAlignment="1" applyBorder="1" applyFont="1">
      <alignment horizontal="left" shrinkToFit="0" vertical="center" wrapText="1"/>
    </xf>
    <xf borderId="65" fillId="0" fontId="16" numFmtId="0" xfId="0" applyAlignment="1" applyBorder="1" applyFont="1">
      <alignment horizontal="center" textRotation="90" vertical="center"/>
    </xf>
    <xf borderId="65" fillId="0" fontId="16" numFmtId="9" xfId="0" applyAlignment="1" applyBorder="1" applyFont="1" applyNumberFormat="1">
      <alignment horizontal="center" vertical="center"/>
    </xf>
    <xf borderId="65" fillId="7" fontId="16" numFmtId="164" xfId="0" applyAlignment="1" applyBorder="1" applyFill="1" applyFont="1" applyNumberFormat="1">
      <alignment horizontal="center" vertical="center"/>
    </xf>
    <xf borderId="65" fillId="0" fontId="19" numFmtId="0" xfId="0" applyAlignment="1" applyBorder="1" applyFont="1">
      <alignment horizontal="center" shrinkToFit="0" textRotation="90" vertical="center" wrapText="1"/>
    </xf>
    <xf borderId="58" fillId="0" fontId="16" numFmtId="9" xfId="0" applyAlignment="1" applyBorder="1" applyFont="1" applyNumberFormat="1">
      <alignment horizontal="center" vertical="center"/>
    </xf>
    <xf borderId="65" fillId="0" fontId="19" numFmtId="0" xfId="0" applyAlignment="1" applyBorder="1" applyFont="1">
      <alignment horizontal="center" textRotation="90" vertical="center"/>
    </xf>
    <xf borderId="58" fillId="0" fontId="16" numFmtId="0" xfId="0" applyAlignment="1" applyBorder="1" applyFont="1">
      <alignment horizontal="center" textRotation="90" vertical="center"/>
    </xf>
    <xf borderId="65" fillId="0" fontId="16" numFmtId="0" xfId="0" applyAlignment="1" applyBorder="1" applyFont="1">
      <alignment horizontal="center" shrinkToFit="0" vertical="center" wrapText="1"/>
    </xf>
    <xf borderId="65" fillId="0" fontId="16" numFmtId="165" xfId="0" applyAlignment="1" applyBorder="1" applyFont="1" applyNumberFormat="1">
      <alignment horizontal="center" vertical="center"/>
    </xf>
    <xf borderId="65" fillId="0" fontId="16" numFmtId="0" xfId="0" applyAlignment="1" applyBorder="1" applyFont="1">
      <alignment horizontal="left" vertical="center"/>
    </xf>
    <xf borderId="65" fillId="0" fontId="16" numFmtId="164" xfId="0" applyAlignment="1" applyBorder="1" applyFont="1" applyNumberFormat="1">
      <alignment horizontal="center" vertical="center"/>
    </xf>
    <xf borderId="44" fillId="0" fontId="16" numFmtId="0" xfId="0" applyAlignment="1" applyBorder="1" applyFont="1">
      <alignment horizontal="left" shrinkToFit="0" vertical="center" wrapText="1"/>
    </xf>
    <xf borderId="0" fillId="0" fontId="16" numFmtId="0" xfId="0" applyAlignment="1" applyFont="1">
      <alignment horizontal="center" vertical="center"/>
    </xf>
    <xf borderId="0" fillId="0" fontId="16" numFmtId="0" xfId="0" applyAlignment="1" applyFont="1">
      <alignment horizontal="center"/>
    </xf>
    <xf borderId="0" fillId="0" fontId="19" numFmtId="0" xfId="0" applyAlignment="1" applyFont="1">
      <alignment horizontal="left" vertical="center"/>
    </xf>
    <xf borderId="0" fillId="0" fontId="22" numFmtId="0" xfId="0" applyAlignment="1" applyFont="1">
      <alignment horizontal="center" shrinkToFit="0" vertical="center" wrapText="1"/>
    </xf>
    <xf borderId="70" fillId="8" fontId="23" numFmtId="0" xfId="0" applyAlignment="1" applyBorder="1" applyFill="1" applyFont="1">
      <alignment horizontal="center" readingOrder="1" shrinkToFit="0" vertical="center" wrapText="1"/>
    </xf>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77" fillId="0" fontId="3" numFmtId="0" xfId="0" applyBorder="1" applyFont="1"/>
    <xf borderId="70" fillId="8" fontId="23" numFmtId="0" xfId="0" applyAlignment="1" applyBorder="1" applyFont="1">
      <alignment horizontal="center" readingOrder="1" shrinkToFit="0" textRotation="90" vertical="center" wrapText="1"/>
    </xf>
    <xf borderId="78" fillId="0" fontId="3" numFmtId="0" xfId="0" applyBorder="1" applyFont="1"/>
    <xf borderId="79" fillId="0" fontId="24" numFmtId="0" xfId="0" applyAlignment="1" applyBorder="1" applyFont="1">
      <alignment horizontal="center" shrinkToFit="0" vertical="center" wrapText="1"/>
    </xf>
    <xf borderId="80" fillId="0" fontId="3" numFmtId="0" xfId="0" applyBorder="1" applyFont="1"/>
    <xf borderId="81" fillId="0" fontId="3" numFmtId="0" xfId="0" applyBorder="1" applyFont="1"/>
    <xf borderId="79" fillId="9" fontId="25" numFmtId="0" xfId="0" applyAlignment="1" applyBorder="1" applyFill="1" applyFont="1">
      <alignment horizontal="center" readingOrder="1" shrinkToFit="0" vertical="center" wrapText="1"/>
    </xf>
    <xf borderId="82" fillId="0" fontId="3" numFmtId="0" xfId="0" applyBorder="1" applyFont="1"/>
    <xf borderId="83" fillId="9" fontId="25" numFmtId="0" xfId="0" applyAlignment="1" applyBorder="1" applyFont="1">
      <alignment horizontal="center" readingOrder="1" shrinkToFit="0" vertical="center" wrapText="1"/>
    </xf>
    <xf borderId="79" fillId="10" fontId="25" numFmtId="0" xfId="0" applyAlignment="1" applyBorder="1" applyFill="1" applyFont="1">
      <alignment horizontal="center" readingOrder="1" shrinkToFit="0" wrapText="1"/>
    </xf>
    <xf borderId="83" fillId="10" fontId="25" numFmtId="0" xfId="0" applyAlignment="1" applyBorder="1" applyFont="1">
      <alignment horizontal="center" readingOrder="1" shrinkToFit="0" wrapText="1"/>
    </xf>
    <xf borderId="79" fillId="10" fontId="26" numFmtId="0" xfId="0" applyAlignment="1" applyBorder="1" applyFont="1">
      <alignment horizontal="center" readingOrder="1" shrinkToFit="0" vertical="center" wrapText="1"/>
    </xf>
    <xf borderId="84" fillId="0" fontId="3" numFmtId="0" xfId="0" applyBorder="1" applyFont="1"/>
    <xf borderId="85" fillId="0" fontId="3" numFmtId="0" xfId="0" applyBorder="1" applyFont="1"/>
    <xf borderId="86" fillId="9" fontId="25" numFmtId="0" xfId="0" applyAlignment="1" applyBorder="1" applyFont="1">
      <alignment horizontal="center" readingOrder="1" shrinkToFit="0" vertical="center" wrapText="1"/>
    </xf>
    <xf borderId="70" fillId="9" fontId="25" numFmtId="0" xfId="0" applyAlignment="1" applyBorder="1" applyFont="1">
      <alignment horizontal="center" readingOrder="1" shrinkToFit="0" vertical="center" wrapText="1"/>
    </xf>
    <xf borderId="86" fillId="10" fontId="25" numFmtId="0" xfId="0" applyAlignment="1" applyBorder="1" applyFont="1">
      <alignment horizontal="center" readingOrder="1" shrinkToFit="0" wrapText="1"/>
    </xf>
    <xf borderId="70" fillId="10" fontId="25" numFmtId="0" xfId="0" applyAlignment="1" applyBorder="1" applyFont="1">
      <alignment horizontal="center" readingOrder="1" shrinkToFit="0" wrapText="1"/>
    </xf>
    <xf borderId="28" fillId="0" fontId="3" numFmtId="0" xfId="0" applyBorder="1" applyFont="1"/>
    <xf borderId="29" fillId="0" fontId="3" numFmtId="0" xfId="0" applyBorder="1" applyFont="1"/>
    <xf borderId="30" fillId="0" fontId="3" numFmtId="0" xfId="0" applyBorder="1" applyFont="1"/>
    <xf borderId="87" fillId="0" fontId="3" numFmtId="0" xfId="0" applyBorder="1" applyFont="1"/>
    <xf borderId="88" fillId="0" fontId="3" numFmtId="0" xfId="0" applyBorder="1" applyFont="1"/>
    <xf borderId="79" fillId="3" fontId="25" numFmtId="0" xfId="0" applyAlignment="1" applyBorder="1" applyFont="1">
      <alignment horizontal="center" readingOrder="1" shrinkToFit="0" wrapText="1"/>
    </xf>
    <xf borderId="83" fillId="3" fontId="25" numFmtId="0" xfId="0" applyAlignment="1" applyBorder="1" applyFont="1">
      <alignment horizontal="center" readingOrder="1" shrinkToFit="0" wrapText="1"/>
    </xf>
    <xf borderId="79" fillId="9" fontId="26" numFmtId="0" xfId="0" applyAlignment="1" applyBorder="1" applyFont="1">
      <alignment horizontal="center" readingOrder="1" shrinkToFit="0" vertical="center" wrapText="1"/>
    </xf>
    <xf borderId="86" fillId="3" fontId="25" numFmtId="0" xfId="0" applyAlignment="1" applyBorder="1" applyFont="1">
      <alignment horizontal="center" readingOrder="1" shrinkToFit="0" wrapText="1"/>
    </xf>
    <xf borderId="70" fillId="3" fontId="25" numFmtId="0" xfId="0" applyAlignment="1" applyBorder="1" applyFont="1">
      <alignment horizontal="center" readingOrder="1" shrinkToFit="0" wrapText="1"/>
    </xf>
    <xf borderId="79" fillId="3" fontId="26" numFmtId="0" xfId="0" applyAlignment="1" applyBorder="1" applyFont="1">
      <alignment horizontal="center" readingOrder="1" shrinkToFit="0" vertical="center" wrapText="1"/>
    </xf>
    <xf borderId="79" fillId="11" fontId="25" numFmtId="0" xfId="0" applyAlignment="1" applyBorder="1" applyFill="1" applyFont="1">
      <alignment horizontal="center" readingOrder="1" shrinkToFit="0" wrapText="1"/>
    </xf>
    <xf borderId="83" fillId="11" fontId="25" numFmtId="0" xfId="0" applyAlignment="1" applyBorder="1" applyFont="1">
      <alignment horizontal="center" readingOrder="1" shrinkToFit="0" wrapText="1"/>
    </xf>
    <xf borderId="79" fillId="11" fontId="26" numFmtId="0" xfId="0" applyAlignment="1" applyBorder="1" applyFont="1">
      <alignment horizontal="center" readingOrder="1" shrinkToFit="0" vertical="center" wrapText="1"/>
    </xf>
    <xf borderId="86" fillId="11" fontId="25" numFmtId="0" xfId="0" applyAlignment="1" applyBorder="1" applyFont="1">
      <alignment horizontal="center" readingOrder="1" shrinkToFit="0" wrapText="1"/>
    </xf>
    <xf borderId="70" fillId="11" fontId="25" numFmtId="0" xfId="0" applyAlignment="1" applyBorder="1" applyFont="1">
      <alignment horizontal="center" readingOrder="1" shrinkToFit="0" wrapText="1"/>
    </xf>
    <xf borderId="0" fillId="0" fontId="27" numFmtId="0" xfId="0" applyAlignment="1" applyFont="1">
      <alignment vertical="center"/>
    </xf>
    <xf borderId="0" fillId="0" fontId="28" numFmtId="0" xfId="0" applyAlignment="1" applyFont="1">
      <alignment horizontal="center" shrinkToFit="0" vertical="center" wrapText="1"/>
    </xf>
    <xf borderId="79" fillId="0" fontId="29" numFmtId="0" xfId="0" applyAlignment="1" applyBorder="1" applyFont="1">
      <alignment horizontal="center" shrinkToFit="0" vertical="center" wrapText="1"/>
    </xf>
    <xf borderId="89" fillId="9" fontId="30" numFmtId="0" xfId="0" applyAlignment="1" applyBorder="1" applyFont="1">
      <alignment horizontal="center" readingOrder="1" shrinkToFit="0" vertical="center" wrapText="1"/>
    </xf>
    <xf borderId="90" fillId="9" fontId="30" numFmtId="0" xfId="0" applyAlignment="1" applyBorder="1" applyFont="1">
      <alignment horizontal="center" readingOrder="1" shrinkToFit="0" vertical="center" wrapText="1"/>
    </xf>
    <xf borderId="91" fillId="9" fontId="30" numFmtId="0" xfId="0" applyAlignment="1" applyBorder="1" applyFont="1">
      <alignment horizontal="center" readingOrder="1" shrinkToFit="0" vertical="center" wrapText="1"/>
    </xf>
    <xf borderId="89" fillId="10" fontId="30" numFmtId="0" xfId="0" applyAlignment="1" applyBorder="1" applyFont="1">
      <alignment horizontal="center" readingOrder="1" shrinkToFit="0" wrapText="1"/>
    </xf>
    <xf borderId="90" fillId="10" fontId="30" numFmtId="0" xfId="0" applyAlignment="1" applyBorder="1" applyFont="1">
      <alignment horizontal="center" readingOrder="1" shrinkToFit="0" wrapText="1"/>
    </xf>
    <xf borderId="91" fillId="10" fontId="30" numFmtId="0" xfId="0" applyAlignment="1" applyBorder="1" applyFont="1">
      <alignment horizontal="center" readingOrder="1" shrinkToFit="0" wrapText="1"/>
    </xf>
    <xf borderId="79" fillId="10" fontId="31" numFmtId="0" xfId="0" applyAlignment="1" applyBorder="1" applyFont="1">
      <alignment horizontal="center" readingOrder="1" shrinkToFit="0" vertical="center" wrapText="1"/>
    </xf>
    <xf borderId="92" fillId="9" fontId="30" numFmtId="0" xfId="0" applyAlignment="1" applyBorder="1" applyFont="1">
      <alignment horizontal="center" readingOrder="1" shrinkToFit="0" vertical="center" wrapText="1"/>
    </xf>
    <xf borderId="93" fillId="9" fontId="30" numFmtId="0" xfId="0" applyAlignment="1" applyBorder="1" applyFont="1">
      <alignment horizontal="center" readingOrder="1" shrinkToFit="0" vertical="center" wrapText="1"/>
    </xf>
    <xf borderId="94" fillId="9" fontId="30" numFmtId="0" xfId="0" applyAlignment="1" applyBorder="1" applyFont="1">
      <alignment horizontal="center" readingOrder="1" shrinkToFit="0" vertical="center" wrapText="1"/>
    </xf>
    <xf borderId="92" fillId="10" fontId="30" numFmtId="0" xfId="0" applyAlignment="1" applyBorder="1" applyFont="1">
      <alignment horizontal="center" readingOrder="1" shrinkToFit="0" wrapText="1"/>
    </xf>
    <xf borderId="93" fillId="10" fontId="30" numFmtId="0" xfId="0" applyAlignment="1" applyBorder="1" applyFont="1">
      <alignment horizontal="center" readingOrder="1" shrinkToFit="0" wrapText="1"/>
    </xf>
    <xf borderId="94" fillId="10" fontId="30" numFmtId="0" xfId="0" applyAlignment="1" applyBorder="1" applyFont="1">
      <alignment horizontal="center" readingOrder="1" shrinkToFit="0" wrapText="1"/>
    </xf>
    <xf borderId="95" fillId="9" fontId="30" numFmtId="0" xfId="0" applyAlignment="1" applyBorder="1" applyFont="1">
      <alignment horizontal="center" readingOrder="1" shrinkToFit="0" vertical="center" wrapText="1"/>
    </xf>
    <xf borderId="96" fillId="9" fontId="30" numFmtId="0" xfId="0" applyAlignment="1" applyBorder="1" applyFont="1">
      <alignment horizontal="center" readingOrder="1" shrinkToFit="0" vertical="center" wrapText="1"/>
    </xf>
    <xf borderId="97" fillId="9" fontId="30" numFmtId="0" xfId="0" applyAlignment="1" applyBorder="1" applyFont="1">
      <alignment horizontal="center" readingOrder="1" shrinkToFit="0" vertical="center" wrapText="1"/>
    </xf>
    <xf borderId="95" fillId="10" fontId="30" numFmtId="0" xfId="0" applyAlignment="1" applyBorder="1" applyFont="1">
      <alignment horizontal="center" readingOrder="1" shrinkToFit="0" wrapText="1"/>
    </xf>
    <xf borderId="96" fillId="10" fontId="30" numFmtId="0" xfId="0" applyAlignment="1" applyBorder="1" applyFont="1">
      <alignment horizontal="center" readingOrder="1" shrinkToFit="0" wrapText="1"/>
    </xf>
    <xf borderId="97" fillId="10" fontId="30" numFmtId="0" xfId="0" applyAlignment="1" applyBorder="1" applyFont="1">
      <alignment horizontal="center" readingOrder="1" shrinkToFit="0" wrapText="1"/>
    </xf>
    <xf borderId="89" fillId="3" fontId="30" numFmtId="0" xfId="0" applyAlignment="1" applyBorder="1" applyFont="1">
      <alignment horizontal="center" readingOrder="1" shrinkToFit="0" wrapText="1"/>
    </xf>
    <xf borderId="90" fillId="3" fontId="30" numFmtId="0" xfId="0" applyAlignment="1" applyBorder="1" applyFont="1">
      <alignment horizontal="center" readingOrder="1" shrinkToFit="0" wrapText="1"/>
    </xf>
    <xf borderId="91" fillId="3" fontId="30" numFmtId="0" xfId="0" applyAlignment="1" applyBorder="1" applyFont="1">
      <alignment horizontal="center" readingOrder="1" shrinkToFit="0" wrapText="1"/>
    </xf>
    <xf borderId="79" fillId="9" fontId="31" numFmtId="0" xfId="0" applyAlignment="1" applyBorder="1" applyFont="1">
      <alignment horizontal="center" readingOrder="1" shrinkToFit="0" vertical="center" wrapText="1"/>
    </xf>
    <xf borderId="92" fillId="3" fontId="30" numFmtId="0" xfId="0" applyAlignment="1" applyBorder="1" applyFont="1">
      <alignment horizontal="center" readingOrder="1" shrinkToFit="0" wrapText="1"/>
    </xf>
    <xf borderId="93" fillId="3" fontId="30" numFmtId="0" xfId="0" applyAlignment="1" applyBorder="1" applyFont="1">
      <alignment horizontal="center" readingOrder="1" shrinkToFit="0" wrapText="1"/>
    </xf>
    <xf borderId="94" fillId="3" fontId="30" numFmtId="0" xfId="0" applyAlignment="1" applyBorder="1" applyFont="1">
      <alignment horizontal="center" readingOrder="1" shrinkToFit="0" wrapText="1"/>
    </xf>
    <xf borderId="95" fillId="3" fontId="30" numFmtId="0" xfId="0" applyAlignment="1" applyBorder="1" applyFont="1">
      <alignment horizontal="center" readingOrder="1" shrinkToFit="0" wrapText="1"/>
    </xf>
    <xf borderId="96" fillId="3" fontId="30" numFmtId="0" xfId="0" applyAlignment="1" applyBorder="1" applyFont="1">
      <alignment horizontal="center" readingOrder="1" shrinkToFit="0" wrapText="1"/>
    </xf>
    <xf borderId="97" fillId="3" fontId="30" numFmtId="0" xfId="0" applyAlignment="1" applyBorder="1" applyFont="1">
      <alignment horizontal="center" readingOrder="1" shrinkToFit="0" wrapText="1"/>
    </xf>
    <xf borderId="79" fillId="3" fontId="31" numFmtId="0" xfId="0" applyAlignment="1" applyBorder="1" applyFont="1">
      <alignment horizontal="center" readingOrder="1" shrinkToFit="0" vertical="center" wrapText="1"/>
    </xf>
    <xf borderId="89" fillId="11" fontId="30" numFmtId="0" xfId="0" applyAlignment="1" applyBorder="1" applyFont="1">
      <alignment horizontal="center" readingOrder="1" shrinkToFit="0" wrapText="1"/>
    </xf>
    <xf borderId="90" fillId="11" fontId="30" numFmtId="0" xfId="0" applyAlignment="1" applyBorder="1" applyFont="1">
      <alignment horizontal="center" readingOrder="1" shrinkToFit="0" wrapText="1"/>
    </xf>
    <xf borderId="91" fillId="11" fontId="30" numFmtId="0" xfId="0" applyAlignment="1" applyBorder="1" applyFont="1">
      <alignment horizontal="center" readingOrder="1" shrinkToFit="0" wrapText="1"/>
    </xf>
    <xf borderId="79" fillId="11" fontId="31" numFmtId="0" xfId="0" applyAlignment="1" applyBorder="1" applyFont="1">
      <alignment horizontal="center" readingOrder="1" shrinkToFit="0" vertical="center" wrapText="1"/>
    </xf>
    <xf borderId="92" fillId="11" fontId="30" numFmtId="0" xfId="0" applyAlignment="1" applyBorder="1" applyFont="1">
      <alignment horizontal="center" readingOrder="1" shrinkToFit="0" wrapText="1"/>
    </xf>
    <xf borderId="93" fillId="11" fontId="30" numFmtId="0" xfId="0" applyAlignment="1" applyBorder="1" applyFont="1">
      <alignment horizontal="center" readingOrder="1" shrinkToFit="0" wrapText="1"/>
    </xf>
    <xf borderId="94" fillId="11" fontId="30" numFmtId="0" xfId="0" applyAlignment="1" applyBorder="1" applyFont="1">
      <alignment horizontal="center" readingOrder="1" shrinkToFit="0" wrapText="1"/>
    </xf>
    <xf borderId="95" fillId="11" fontId="30" numFmtId="0" xfId="0" applyAlignment="1" applyBorder="1" applyFont="1">
      <alignment horizontal="center" readingOrder="1" shrinkToFit="0" wrapText="1"/>
    </xf>
    <xf borderId="96" fillId="11" fontId="30" numFmtId="0" xfId="0" applyAlignment="1" applyBorder="1" applyFont="1">
      <alignment horizontal="center" readingOrder="1" shrinkToFit="0" wrapText="1"/>
    </xf>
    <xf borderId="97" fillId="11" fontId="30" numFmtId="0" xfId="0" applyAlignment="1" applyBorder="1" applyFont="1">
      <alignment horizontal="center" readingOrder="1" shrinkToFit="0" wrapText="1"/>
    </xf>
    <xf borderId="90" fillId="3" fontId="32" numFmtId="0" xfId="0" applyAlignment="1" applyBorder="1" applyFont="1">
      <alignment horizontal="center" readingOrder="1" shrinkToFit="0" wrapText="1"/>
    </xf>
    <xf borderId="0" fillId="0" fontId="33" numFmtId="0" xfId="0" applyAlignment="1" applyFont="1">
      <alignment horizontal="center" vertical="center"/>
    </xf>
    <xf borderId="0" fillId="0" fontId="34" numFmtId="0" xfId="0" applyFont="1"/>
    <xf borderId="0" fillId="0" fontId="35" numFmtId="0" xfId="0" applyAlignment="1" applyFont="1">
      <alignment horizontal="center" shrinkToFit="0" vertical="center" wrapText="1"/>
    </xf>
    <xf borderId="93" fillId="12" fontId="36" numFmtId="0" xfId="0" applyAlignment="1" applyBorder="1" applyFill="1" applyFont="1">
      <alignment horizontal="center" readingOrder="1" shrinkToFit="0" vertical="center" wrapText="1"/>
    </xf>
    <xf borderId="98" fillId="11" fontId="37" numFmtId="0" xfId="0" applyAlignment="1" applyBorder="1" applyFont="1">
      <alignment horizontal="center" readingOrder="1" shrinkToFit="0" vertical="center" wrapText="1"/>
    </xf>
    <xf borderId="99" fillId="0" fontId="37" numFmtId="0" xfId="0" applyAlignment="1" applyBorder="1" applyFont="1">
      <alignment horizontal="left" readingOrder="1" shrinkToFit="0" vertical="center" wrapText="1"/>
    </xf>
    <xf borderId="99" fillId="0" fontId="37" numFmtId="9" xfId="0" applyAlignment="1" applyBorder="1" applyFont="1" applyNumberFormat="1">
      <alignment horizontal="center" readingOrder="1" shrinkToFit="0" vertical="center" wrapText="1"/>
    </xf>
    <xf borderId="100" fillId="13" fontId="37" numFmtId="0" xfId="0" applyAlignment="1" applyBorder="1" applyFill="1" applyFont="1">
      <alignment horizontal="center" readingOrder="1" shrinkToFit="0" vertical="center" wrapText="1"/>
    </xf>
    <xf borderId="100" fillId="0" fontId="37" numFmtId="0" xfId="0" applyAlignment="1" applyBorder="1" applyFont="1">
      <alignment horizontal="left" readingOrder="1" shrinkToFit="0" vertical="center" wrapText="1"/>
    </xf>
    <xf borderId="100" fillId="0" fontId="37" numFmtId="9" xfId="0" applyAlignment="1" applyBorder="1" applyFont="1" applyNumberFormat="1">
      <alignment horizontal="center" readingOrder="1" shrinkToFit="0" vertical="center" wrapText="1"/>
    </xf>
    <xf borderId="100" fillId="14" fontId="37" numFmtId="0" xfId="0" applyAlignment="1" applyBorder="1" applyFill="1" applyFont="1">
      <alignment horizontal="center" readingOrder="1" shrinkToFit="0" vertical="center" wrapText="1"/>
    </xf>
    <xf borderId="100" fillId="15" fontId="37" numFmtId="0" xfId="0" applyAlignment="1" applyBorder="1" applyFill="1" applyFont="1">
      <alignment horizontal="center" readingOrder="1" shrinkToFit="0" vertical="center" wrapText="1"/>
    </xf>
    <xf borderId="100" fillId="7" fontId="38" numFmtId="0" xfId="0" applyAlignment="1" applyBorder="1" applyFont="1">
      <alignment horizontal="center" readingOrder="1" shrinkToFit="0" vertical="center" wrapText="1"/>
    </xf>
    <xf borderId="0" fillId="0" fontId="39" numFmtId="0" xfId="0" applyAlignment="1" applyFont="1">
      <alignment horizontal="center" vertical="center"/>
    </xf>
    <xf borderId="0" fillId="0" fontId="6" numFmtId="0" xfId="0" applyFont="1"/>
    <xf borderId="93" fillId="12" fontId="31" numFmtId="0" xfId="0" applyAlignment="1" applyBorder="1" applyFont="1">
      <alignment horizontal="center" readingOrder="1" shrinkToFit="0" vertical="center" wrapText="1"/>
    </xf>
    <xf borderId="98" fillId="11" fontId="40" numFmtId="0" xfId="0" applyAlignment="1" applyBorder="1" applyFont="1">
      <alignment horizontal="center" readingOrder="1" shrinkToFit="0" vertical="center" wrapText="1"/>
    </xf>
    <xf borderId="99" fillId="0" fontId="40" numFmtId="0" xfId="0" applyAlignment="1" applyBorder="1" applyFont="1">
      <alignment horizontal="center" readingOrder="1" shrinkToFit="0" vertical="center" wrapText="1"/>
    </xf>
    <xf borderId="99" fillId="0" fontId="40" numFmtId="0" xfId="0" applyAlignment="1" applyBorder="1" applyFont="1">
      <alignment horizontal="left" readingOrder="1" shrinkToFit="0" vertical="center" wrapText="1"/>
    </xf>
    <xf borderId="100" fillId="13" fontId="40" numFmtId="0" xfId="0" applyAlignment="1" applyBorder="1" applyFont="1">
      <alignment horizontal="center" readingOrder="1" shrinkToFit="0" vertical="center" wrapText="1"/>
    </xf>
    <xf borderId="100" fillId="0" fontId="40" numFmtId="0" xfId="0" applyAlignment="1" applyBorder="1" applyFont="1">
      <alignment horizontal="center" readingOrder="1" shrinkToFit="0" vertical="center" wrapText="1"/>
    </xf>
    <xf borderId="100" fillId="0" fontId="40" numFmtId="0" xfId="0" applyAlignment="1" applyBorder="1" applyFont="1">
      <alignment horizontal="left" readingOrder="1" shrinkToFit="0" vertical="center" wrapText="1"/>
    </xf>
    <xf borderId="100" fillId="14" fontId="40" numFmtId="0" xfId="0" applyAlignment="1" applyBorder="1" applyFont="1">
      <alignment horizontal="center" readingOrder="1" shrinkToFit="0" vertical="center" wrapText="1"/>
    </xf>
    <xf borderId="100" fillId="15" fontId="40" numFmtId="0" xfId="0" applyAlignment="1" applyBorder="1" applyFont="1">
      <alignment horizontal="center" readingOrder="1" shrinkToFit="0" vertical="center" wrapText="1"/>
    </xf>
    <xf borderId="100" fillId="7" fontId="41" numFmtId="0" xfId="0" applyAlignment="1" applyBorder="1" applyFont="1">
      <alignment horizontal="center" readingOrder="1" shrinkToFit="0" vertical="center" wrapText="1"/>
    </xf>
    <xf borderId="0" fillId="0" fontId="42" numFmtId="0" xfId="0" applyAlignment="1" applyFont="1">
      <alignment horizontal="left" readingOrder="1" shrinkToFit="0" vertical="center" wrapText="1"/>
    </xf>
    <xf borderId="0" fillId="0" fontId="19" numFmtId="0" xfId="0" applyAlignment="1" applyFont="1">
      <alignment vertical="center"/>
    </xf>
    <xf borderId="0" fillId="0" fontId="43" numFmtId="0" xfId="0" applyFont="1"/>
    <xf borderId="0" fillId="0" fontId="44" numFmtId="0" xfId="0" applyAlignment="1" applyFont="1">
      <alignment vertical="center"/>
    </xf>
    <xf borderId="0" fillId="0" fontId="45" numFmtId="0" xfId="0" applyFont="1"/>
    <xf borderId="0" fillId="0" fontId="46" numFmtId="0" xfId="0" applyFont="1"/>
    <xf borderId="0" fillId="0" fontId="47" numFmtId="0" xfId="0" applyFont="1"/>
    <xf borderId="0" fillId="0" fontId="48" numFmtId="0" xfId="0" applyFont="1"/>
    <xf borderId="101" fillId="16" fontId="49" numFmtId="0" xfId="0" applyAlignment="1" applyBorder="1" applyFill="1" applyFont="1">
      <alignment horizontal="center" readingOrder="1" shrinkToFit="0" vertical="center" wrapText="1"/>
    </xf>
    <xf borderId="102" fillId="0" fontId="3" numFmtId="0" xfId="0" applyBorder="1" applyFont="1"/>
    <xf borderId="103" fillId="0" fontId="3" numFmtId="0" xfId="0" applyBorder="1" applyFont="1"/>
    <xf borderId="0" fillId="0" fontId="50" numFmtId="0" xfId="0" applyFont="1"/>
    <xf borderId="101" fillId="16" fontId="36" numFmtId="0" xfId="0" applyAlignment="1" applyBorder="1" applyFont="1">
      <alignment horizontal="center" readingOrder="1" shrinkToFit="0" vertical="center" wrapText="1"/>
    </xf>
    <xf borderId="104" fillId="0" fontId="3" numFmtId="0" xfId="0" applyBorder="1" applyFont="1"/>
    <xf borderId="105" fillId="16" fontId="36" numFmtId="0" xfId="0" applyAlignment="1" applyBorder="1" applyFont="1">
      <alignment horizontal="center" readingOrder="1" shrinkToFit="0" vertical="center" wrapText="1"/>
    </xf>
    <xf borderId="106" fillId="16" fontId="36" numFmtId="0" xfId="0" applyAlignment="1" applyBorder="1" applyFont="1">
      <alignment horizontal="center" readingOrder="1" shrinkToFit="0" vertical="center" wrapText="1"/>
    </xf>
    <xf borderId="107" fillId="0" fontId="36" numFmtId="0" xfId="0" applyAlignment="1" applyBorder="1" applyFont="1">
      <alignment horizontal="center" readingOrder="1" shrinkToFit="0" vertical="center" wrapText="1"/>
    </xf>
    <xf borderId="108" fillId="0" fontId="36" numFmtId="0" xfId="0" applyAlignment="1" applyBorder="1" applyFont="1">
      <alignment horizontal="center" readingOrder="1" shrinkToFit="0" vertical="center" wrapText="1"/>
    </xf>
    <xf borderId="109" fillId="0" fontId="36" numFmtId="0" xfId="0" applyAlignment="1" applyBorder="1" applyFont="1">
      <alignment horizontal="center" readingOrder="1" shrinkToFit="0" vertical="center" wrapText="1"/>
    </xf>
    <xf borderId="109" fillId="0" fontId="37" numFmtId="0" xfId="0" applyAlignment="1" applyBorder="1" applyFont="1">
      <alignment horizontal="left" readingOrder="1" shrinkToFit="0" vertical="center" wrapText="1"/>
    </xf>
    <xf borderId="110" fillId="0" fontId="36" numFmtId="9" xfId="0" applyAlignment="1" applyBorder="1" applyFont="1" applyNumberFormat="1">
      <alignment horizontal="center" readingOrder="1" shrinkToFit="0" vertical="center" wrapText="1"/>
    </xf>
    <xf borderId="107" fillId="0" fontId="3" numFmtId="0" xfId="0" applyBorder="1" applyFont="1"/>
    <xf borderId="108" fillId="0" fontId="3" numFmtId="0" xfId="0" applyBorder="1" applyFont="1"/>
    <xf borderId="111" fillId="0" fontId="36" numFmtId="0" xfId="0" applyAlignment="1" applyBorder="1" applyFont="1">
      <alignment horizontal="center" readingOrder="1" shrinkToFit="0" vertical="center" wrapText="1"/>
    </xf>
    <xf borderId="111" fillId="0" fontId="37" numFmtId="0" xfId="0" applyAlignment="1" applyBorder="1" applyFont="1">
      <alignment horizontal="left" readingOrder="1" shrinkToFit="0" vertical="center" wrapText="1"/>
    </xf>
    <xf borderId="112" fillId="0" fontId="36" numFmtId="9" xfId="0" applyAlignment="1" applyBorder="1" applyFont="1" applyNumberFormat="1">
      <alignment horizontal="center" readingOrder="1" shrinkToFit="0" vertical="center" wrapText="1"/>
    </xf>
    <xf borderId="109" fillId="0" fontId="3" numFmtId="0" xfId="0" applyBorder="1" applyFont="1"/>
    <xf borderId="113" fillId="0" fontId="36" numFmtId="0" xfId="0" applyAlignment="1" applyBorder="1" applyFont="1">
      <alignment horizontal="center" readingOrder="1" shrinkToFit="0" vertical="center" wrapText="1"/>
    </xf>
    <xf borderId="114" fillId="0" fontId="3" numFmtId="0" xfId="0" applyBorder="1" applyFont="1"/>
    <xf borderId="115" fillId="0" fontId="36" numFmtId="0" xfId="0" applyAlignment="1" applyBorder="1" applyFont="1">
      <alignment horizontal="center" readingOrder="1" shrinkToFit="0" vertical="center" wrapText="1"/>
    </xf>
    <xf borderId="112" fillId="0" fontId="37" numFmtId="0" xfId="0" applyAlignment="1" applyBorder="1" applyFont="1">
      <alignment horizontal="center" readingOrder="1" shrinkToFit="0" vertical="center" wrapText="1"/>
    </xf>
    <xf borderId="116" fillId="0" fontId="3" numFmtId="0" xfId="0" applyBorder="1" applyFont="1"/>
    <xf borderId="117" fillId="0" fontId="3" numFmtId="0" xfId="0" applyBorder="1" applyFont="1"/>
    <xf borderId="118" fillId="0" fontId="36" numFmtId="0" xfId="0" applyAlignment="1" applyBorder="1" applyFont="1">
      <alignment horizontal="center" readingOrder="1" shrinkToFit="0" vertical="center" wrapText="1"/>
    </xf>
    <xf borderId="118" fillId="0" fontId="37" numFmtId="0" xfId="0" applyAlignment="1" applyBorder="1" applyFont="1">
      <alignment horizontal="left" readingOrder="1" shrinkToFit="0" vertical="center" wrapText="1"/>
    </xf>
    <xf borderId="119" fillId="0" fontId="37" numFmtId="0" xfId="0" applyAlignment="1" applyBorder="1" applyFont="1">
      <alignment horizontal="center" readingOrder="1" shrinkToFit="0" vertical="center" wrapText="1"/>
    </xf>
    <xf borderId="0" fillId="0" fontId="50" numFmtId="0" xfId="0" applyAlignment="1" applyFont="1">
      <alignment horizontal="left" shrinkToFit="0" vertical="center" wrapText="1"/>
    </xf>
    <xf borderId="0" fillId="0" fontId="10" numFmtId="0" xfId="0" applyFont="1"/>
    <xf borderId="100" fillId="0" fontId="51" numFmtId="0" xfId="0" applyAlignment="1" applyBorder="1" applyFont="1">
      <alignment horizontal="left" readingOrder="1" shrinkToFit="0" vertical="center"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rgb="FFDBE5F1"/>
          <bgColor rgb="FFDBE5F1"/>
        </patternFill>
      </fill>
      <border/>
    </dxf>
  </dxfs>
  <tableStyles count="1">
    <tableStyle count="3" pivot="0" name="TABLA DE IMPACTO-style">
      <tableStyleElement dxfId="9" type="headerRow"/>
      <tableStyleElement dxfId="10" type="firstRowStripe"/>
      <tableStyleElement dxfId="10"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DE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21.57"/>
    <col customWidth="1" min="4" max="4" width="14.0"/>
    <col customWidth="1" min="5" max="5" width="21.57"/>
    <col customWidth="1" min="6" max="6" width="24.29"/>
    <col customWidth="1" min="7" max="8" width="21.57"/>
    <col customWidth="1" min="9" max="25" width="10.0"/>
  </cols>
  <sheetData>
    <row r="1">
      <c r="A1" s="1"/>
      <c r="B1" s="1"/>
      <c r="C1" s="1"/>
      <c r="D1" s="1"/>
      <c r="E1" s="1"/>
      <c r="F1" s="1"/>
      <c r="G1" s="1"/>
      <c r="H1" s="1"/>
      <c r="I1" s="1"/>
      <c r="J1" s="1"/>
      <c r="K1" s="1"/>
      <c r="L1" s="1"/>
      <c r="M1" s="1"/>
      <c r="N1" s="1"/>
      <c r="O1" s="1"/>
      <c r="P1" s="1"/>
      <c r="Q1" s="1"/>
      <c r="R1" s="1"/>
      <c r="S1" s="1"/>
      <c r="T1" s="1"/>
      <c r="U1" s="1"/>
      <c r="V1" s="1"/>
    </row>
    <row r="2">
      <c r="A2" s="1"/>
      <c r="B2" s="2" t="s">
        <v>0</v>
      </c>
      <c r="C2" s="3"/>
      <c r="D2" s="3"/>
      <c r="E2" s="3"/>
      <c r="F2" s="3"/>
      <c r="G2" s="3"/>
      <c r="H2" s="4"/>
      <c r="I2" s="1"/>
      <c r="J2" s="1"/>
      <c r="K2" s="1"/>
      <c r="L2" s="1"/>
      <c r="M2" s="1"/>
      <c r="N2" s="1"/>
      <c r="O2" s="1"/>
      <c r="P2" s="1"/>
      <c r="Q2" s="1"/>
      <c r="R2" s="1"/>
      <c r="S2" s="1"/>
      <c r="T2" s="1"/>
      <c r="U2" s="1"/>
      <c r="V2" s="1"/>
    </row>
    <row r="3">
      <c r="A3" s="1"/>
      <c r="B3" s="5"/>
      <c r="C3" s="6"/>
      <c r="D3" s="6"/>
      <c r="E3" s="6"/>
      <c r="F3" s="6"/>
      <c r="G3" s="6"/>
      <c r="H3" s="7"/>
      <c r="I3" s="1"/>
      <c r="J3" s="1"/>
      <c r="K3" s="1"/>
      <c r="L3" s="1"/>
      <c r="M3" s="1"/>
      <c r="N3" s="1"/>
      <c r="O3" s="1"/>
      <c r="P3" s="1"/>
      <c r="Q3" s="1"/>
      <c r="R3" s="1"/>
      <c r="S3" s="1"/>
      <c r="T3" s="1"/>
      <c r="U3" s="1"/>
      <c r="V3" s="1"/>
    </row>
    <row r="4" ht="63.0" customHeight="1">
      <c r="A4" s="1"/>
      <c r="B4" s="8" t="s">
        <v>1</v>
      </c>
      <c r="H4" s="9"/>
      <c r="I4" s="1"/>
      <c r="J4" s="1"/>
      <c r="K4" s="1"/>
      <c r="L4" s="1"/>
      <c r="M4" s="1"/>
      <c r="N4" s="1"/>
      <c r="O4" s="1"/>
      <c r="P4" s="1"/>
      <c r="Q4" s="1"/>
      <c r="R4" s="1"/>
      <c r="S4" s="1"/>
      <c r="T4" s="1"/>
      <c r="U4" s="1"/>
      <c r="V4" s="1"/>
    </row>
    <row r="5" ht="63.0" customHeight="1">
      <c r="A5" s="1"/>
      <c r="B5" s="10"/>
      <c r="C5" s="11"/>
      <c r="D5" s="11"/>
      <c r="E5" s="11"/>
      <c r="F5" s="11"/>
      <c r="G5" s="11"/>
      <c r="H5" s="12"/>
      <c r="I5" s="1"/>
      <c r="J5" s="1"/>
      <c r="K5" s="1"/>
      <c r="L5" s="1"/>
      <c r="M5" s="1"/>
      <c r="N5" s="1"/>
      <c r="O5" s="1"/>
      <c r="P5" s="1"/>
      <c r="Q5" s="1"/>
      <c r="R5" s="1"/>
      <c r="S5" s="1"/>
      <c r="T5" s="1"/>
      <c r="U5" s="1"/>
      <c r="V5" s="1"/>
    </row>
    <row r="6">
      <c r="A6" s="1"/>
      <c r="B6" s="13" t="s">
        <v>2</v>
      </c>
      <c r="C6" s="14"/>
      <c r="D6" s="14"/>
      <c r="E6" s="14"/>
      <c r="F6" s="14"/>
      <c r="G6" s="14"/>
      <c r="H6" s="15"/>
      <c r="I6" s="1"/>
      <c r="J6" s="1"/>
      <c r="K6" s="1"/>
      <c r="L6" s="1"/>
      <c r="M6" s="1"/>
      <c r="N6" s="1"/>
      <c r="O6" s="1"/>
      <c r="P6" s="1"/>
      <c r="Q6" s="1"/>
      <c r="R6" s="1"/>
      <c r="S6" s="1"/>
      <c r="T6" s="1"/>
      <c r="U6" s="1"/>
      <c r="V6" s="1"/>
    </row>
    <row r="7" ht="95.25" customHeight="1">
      <c r="A7" s="1"/>
      <c r="B7" s="16" t="s">
        <v>3</v>
      </c>
      <c r="C7" s="11"/>
      <c r="D7" s="11"/>
      <c r="E7" s="11"/>
      <c r="F7" s="11"/>
      <c r="G7" s="11"/>
      <c r="H7" s="12"/>
      <c r="I7" s="1"/>
      <c r="J7" s="1"/>
      <c r="K7" s="1"/>
      <c r="L7" s="1"/>
      <c r="M7" s="1"/>
      <c r="N7" s="1"/>
      <c r="O7" s="1"/>
      <c r="P7" s="1"/>
      <c r="Q7" s="1"/>
      <c r="R7" s="1"/>
      <c r="S7" s="1"/>
      <c r="T7" s="1"/>
      <c r="U7" s="1"/>
      <c r="V7" s="1"/>
    </row>
    <row r="8">
      <c r="A8" s="1"/>
      <c r="B8" s="17"/>
      <c r="C8" s="18"/>
      <c r="D8" s="18"/>
      <c r="E8" s="18"/>
      <c r="F8" s="18"/>
      <c r="G8" s="18"/>
      <c r="H8" s="19"/>
      <c r="I8" s="1"/>
      <c r="J8" s="1"/>
      <c r="K8" s="1"/>
      <c r="L8" s="1"/>
      <c r="M8" s="1"/>
      <c r="N8" s="1"/>
      <c r="O8" s="1"/>
      <c r="P8" s="1"/>
      <c r="Q8" s="1"/>
      <c r="R8" s="1"/>
      <c r="S8" s="1"/>
      <c r="T8" s="1"/>
      <c r="U8" s="1"/>
      <c r="V8" s="1"/>
    </row>
    <row r="9" ht="16.5" customHeight="1">
      <c r="A9" s="1"/>
      <c r="B9" s="20" t="s">
        <v>4</v>
      </c>
      <c r="H9" s="9"/>
      <c r="I9" s="1"/>
      <c r="J9" s="1"/>
      <c r="K9" s="1"/>
      <c r="L9" s="1"/>
      <c r="M9" s="1"/>
      <c r="N9" s="1"/>
      <c r="O9" s="1"/>
      <c r="P9" s="1"/>
      <c r="Q9" s="1"/>
      <c r="R9" s="1"/>
      <c r="S9" s="1"/>
      <c r="T9" s="1"/>
      <c r="U9" s="1"/>
      <c r="V9" s="1"/>
      <c r="W9" s="1"/>
      <c r="X9" s="1"/>
      <c r="Y9" s="1"/>
    </row>
    <row r="10" ht="44.25" customHeight="1">
      <c r="A10" s="1"/>
      <c r="B10" s="21"/>
      <c r="H10" s="9"/>
      <c r="I10" s="1"/>
      <c r="J10" s="1"/>
      <c r="K10" s="1"/>
      <c r="L10" s="1"/>
      <c r="M10" s="1"/>
      <c r="N10" s="1"/>
      <c r="O10" s="1"/>
      <c r="P10" s="1"/>
      <c r="Q10" s="1"/>
      <c r="R10" s="1"/>
      <c r="S10" s="1"/>
      <c r="T10" s="1"/>
      <c r="U10" s="1"/>
      <c r="V10" s="1"/>
      <c r="W10" s="1"/>
      <c r="X10" s="1"/>
      <c r="Y10" s="1"/>
    </row>
    <row r="11">
      <c r="A11" s="1"/>
      <c r="B11" s="22"/>
      <c r="C11" s="23"/>
      <c r="D11" s="24"/>
      <c r="E11" s="25"/>
      <c r="F11" s="25"/>
      <c r="G11" s="25"/>
      <c r="H11" s="26"/>
      <c r="I11" s="1"/>
      <c r="J11" s="1"/>
      <c r="K11" s="1"/>
      <c r="L11" s="1"/>
      <c r="M11" s="1"/>
      <c r="N11" s="1"/>
      <c r="O11" s="1"/>
      <c r="P11" s="1"/>
      <c r="Q11" s="1"/>
      <c r="R11" s="1"/>
      <c r="S11" s="1"/>
      <c r="T11" s="1"/>
      <c r="U11" s="1"/>
      <c r="V11" s="1"/>
      <c r="W11" s="1"/>
      <c r="X11" s="1"/>
      <c r="Y11" s="1"/>
    </row>
    <row r="12">
      <c r="A12" s="1"/>
      <c r="B12" s="22"/>
      <c r="C12" s="27" t="s">
        <v>5</v>
      </c>
      <c r="D12" s="28"/>
      <c r="E12" s="29" t="s">
        <v>6</v>
      </c>
      <c r="F12" s="30"/>
      <c r="G12" s="23"/>
      <c r="H12" s="26"/>
      <c r="I12" s="1"/>
      <c r="J12" s="1"/>
      <c r="K12" s="1"/>
      <c r="L12" s="1"/>
      <c r="M12" s="1"/>
      <c r="N12" s="1"/>
      <c r="O12" s="1"/>
      <c r="P12" s="1"/>
      <c r="Q12" s="1"/>
      <c r="R12" s="1"/>
      <c r="S12" s="1"/>
      <c r="T12" s="1"/>
      <c r="U12" s="1"/>
      <c r="V12" s="1"/>
      <c r="W12" s="1"/>
      <c r="X12" s="1"/>
      <c r="Y12" s="1"/>
    </row>
    <row r="13" ht="35.25" customHeight="1">
      <c r="A13" s="1"/>
      <c r="B13" s="22"/>
      <c r="C13" s="31" t="s">
        <v>7</v>
      </c>
      <c r="D13" s="32"/>
      <c r="E13" s="33" t="s">
        <v>8</v>
      </c>
      <c r="F13" s="34"/>
      <c r="G13" s="23"/>
      <c r="H13" s="26"/>
      <c r="I13" s="1"/>
      <c r="J13" s="1"/>
      <c r="K13" s="1"/>
      <c r="L13" s="1"/>
      <c r="M13" s="1"/>
      <c r="N13" s="1"/>
      <c r="O13" s="1"/>
      <c r="P13" s="1"/>
      <c r="Q13" s="1"/>
      <c r="R13" s="1"/>
      <c r="S13" s="1"/>
      <c r="T13" s="1"/>
      <c r="U13" s="1"/>
      <c r="V13" s="1"/>
      <c r="W13" s="1"/>
      <c r="X13" s="1"/>
      <c r="Y13" s="1"/>
    </row>
    <row r="14" ht="17.25" customHeight="1">
      <c r="A14" s="1"/>
      <c r="B14" s="22"/>
      <c r="C14" s="35" t="s">
        <v>9</v>
      </c>
      <c r="D14" s="32"/>
      <c r="E14" s="36" t="s">
        <v>10</v>
      </c>
      <c r="F14" s="34"/>
      <c r="G14" s="23"/>
      <c r="H14" s="26"/>
      <c r="I14" s="1"/>
      <c r="J14" s="1"/>
      <c r="K14" s="1"/>
      <c r="L14" s="1"/>
      <c r="M14" s="1"/>
      <c r="N14" s="1"/>
      <c r="O14" s="1"/>
      <c r="P14" s="1"/>
      <c r="Q14" s="1"/>
      <c r="R14" s="1"/>
      <c r="S14" s="1"/>
      <c r="T14" s="1"/>
      <c r="U14" s="1"/>
      <c r="V14" s="1"/>
      <c r="W14" s="1"/>
      <c r="X14" s="1"/>
      <c r="Y14" s="1"/>
    </row>
    <row r="15" ht="19.5" customHeight="1">
      <c r="A15" s="1"/>
      <c r="B15" s="22"/>
      <c r="C15" s="31" t="s">
        <v>11</v>
      </c>
      <c r="D15" s="32"/>
      <c r="E15" s="33" t="s">
        <v>12</v>
      </c>
      <c r="F15" s="34"/>
      <c r="G15" s="23"/>
      <c r="H15" s="26"/>
      <c r="I15" s="1"/>
      <c r="J15" s="1"/>
      <c r="K15" s="1"/>
      <c r="L15" s="1"/>
      <c r="M15" s="1"/>
      <c r="N15" s="1"/>
      <c r="O15" s="1"/>
      <c r="P15" s="1"/>
      <c r="Q15" s="1"/>
      <c r="R15" s="1"/>
      <c r="S15" s="1"/>
      <c r="T15" s="1"/>
      <c r="U15" s="1"/>
      <c r="V15" s="1"/>
      <c r="W15" s="1"/>
      <c r="X15" s="1"/>
      <c r="Y15" s="1"/>
    </row>
    <row r="16" ht="69.75" customHeight="1">
      <c r="A16" s="1"/>
      <c r="B16" s="22"/>
      <c r="C16" s="31" t="s">
        <v>13</v>
      </c>
      <c r="D16" s="32"/>
      <c r="E16" s="33" t="s">
        <v>14</v>
      </c>
      <c r="F16" s="34"/>
      <c r="G16" s="23"/>
      <c r="H16" s="26"/>
      <c r="I16" s="1"/>
      <c r="J16" s="1"/>
      <c r="K16" s="1"/>
      <c r="L16" s="1"/>
      <c r="M16" s="1"/>
      <c r="N16" s="1"/>
      <c r="O16" s="1"/>
      <c r="P16" s="1"/>
      <c r="Q16" s="1"/>
      <c r="R16" s="1"/>
      <c r="S16" s="1"/>
      <c r="T16" s="1"/>
      <c r="U16" s="1"/>
      <c r="V16" s="1"/>
      <c r="W16" s="1"/>
      <c r="X16" s="1"/>
      <c r="Y16" s="1"/>
    </row>
    <row r="17" ht="34.5" customHeight="1">
      <c r="A17" s="1"/>
      <c r="B17" s="37"/>
      <c r="C17" s="38" t="s">
        <v>15</v>
      </c>
      <c r="D17" s="39"/>
      <c r="E17" s="40" t="s">
        <v>16</v>
      </c>
      <c r="F17" s="41"/>
      <c r="G17" s="42"/>
      <c r="H17" s="43"/>
      <c r="I17" s="1"/>
      <c r="J17" s="1"/>
      <c r="K17" s="1"/>
      <c r="L17" s="1"/>
      <c r="M17" s="1"/>
      <c r="N17" s="1"/>
      <c r="O17" s="1"/>
      <c r="P17" s="1"/>
      <c r="Q17" s="1"/>
      <c r="R17" s="1"/>
      <c r="S17" s="1"/>
      <c r="T17" s="1"/>
      <c r="U17" s="1"/>
      <c r="V17" s="1"/>
      <c r="W17" s="1"/>
      <c r="X17" s="1"/>
      <c r="Y17" s="1"/>
    </row>
    <row r="18" ht="27.75" customHeight="1">
      <c r="A18" s="1"/>
      <c r="B18" s="37"/>
      <c r="C18" s="38" t="s">
        <v>17</v>
      </c>
      <c r="D18" s="39"/>
      <c r="E18" s="40" t="s">
        <v>18</v>
      </c>
      <c r="F18" s="41"/>
      <c r="G18" s="42"/>
      <c r="H18" s="43"/>
      <c r="I18" s="1"/>
      <c r="J18" s="1"/>
      <c r="K18" s="1"/>
      <c r="L18" s="1"/>
      <c r="M18" s="1"/>
      <c r="N18" s="1"/>
      <c r="O18" s="1"/>
      <c r="P18" s="1"/>
      <c r="Q18" s="1"/>
      <c r="R18" s="1"/>
      <c r="S18" s="1"/>
      <c r="T18" s="1"/>
      <c r="U18" s="1"/>
      <c r="V18" s="1"/>
      <c r="W18" s="1"/>
      <c r="X18" s="1"/>
      <c r="Y18" s="1"/>
    </row>
    <row r="19" ht="28.5" customHeight="1">
      <c r="A19" s="1"/>
      <c r="B19" s="37"/>
      <c r="C19" s="38" t="s">
        <v>19</v>
      </c>
      <c r="D19" s="39"/>
      <c r="E19" s="40" t="s">
        <v>20</v>
      </c>
      <c r="F19" s="41"/>
      <c r="G19" s="42"/>
      <c r="H19" s="43"/>
      <c r="I19" s="1"/>
      <c r="J19" s="1"/>
      <c r="K19" s="1"/>
      <c r="L19" s="1"/>
      <c r="M19" s="1"/>
      <c r="N19" s="1"/>
      <c r="O19" s="1"/>
      <c r="P19" s="1"/>
      <c r="Q19" s="1"/>
      <c r="R19" s="1"/>
      <c r="S19" s="1"/>
      <c r="T19" s="1"/>
      <c r="U19" s="1"/>
      <c r="V19" s="1"/>
      <c r="W19" s="1"/>
      <c r="X19" s="1"/>
      <c r="Y19" s="1"/>
    </row>
    <row r="20" ht="72.75" customHeight="1">
      <c r="A20" s="1"/>
      <c r="B20" s="37"/>
      <c r="C20" s="38" t="s">
        <v>21</v>
      </c>
      <c r="D20" s="39"/>
      <c r="E20" s="40" t="s">
        <v>22</v>
      </c>
      <c r="F20" s="41"/>
      <c r="G20" s="42"/>
      <c r="H20" s="43"/>
      <c r="I20" s="1"/>
      <c r="J20" s="1"/>
      <c r="K20" s="1"/>
      <c r="L20" s="1"/>
      <c r="M20" s="1"/>
      <c r="N20" s="1"/>
      <c r="O20" s="1"/>
      <c r="P20" s="1"/>
      <c r="Q20" s="1"/>
      <c r="R20" s="1"/>
      <c r="S20" s="1"/>
      <c r="T20" s="1"/>
      <c r="U20" s="1"/>
      <c r="V20" s="1"/>
      <c r="W20" s="1"/>
      <c r="X20" s="1"/>
      <c r="Y20" s="1"/>
    </row>
    <row r="21" ht="64.5" customHeight="1">
      <c r="A21" s="1"/>
      <c r="B21" s="37"/>
      <c r="C21" s="38" t="s">
        <v>23</v>
      </c>
      <c r="D21" s="39"/>
      <c r="E21" s="40" t="s">
        <v>24</v>
      </c>
      <c r="F21" s="41"/>
      <c r="G21" s="42"/>
      <c r="H21" s="43"/>
      <c r="I21" s="1"/>
      <c r="J21" s="1"/>
      <c r="K21" s="1"/>
      <c r="L21" s="1"/>
      <c r="M21" s="1"/>
      <c r="N21" s="1"/>
      <c r="O21" s="1"/>
      <c r="P21" s="1"/>
      <c r="Q21" s="1"/>
      <c r="R21" s="1"/>
      <c r="S21" s="1"/>
      <c r="T21" s="1"/>
      <c r="U21" s="1"/>
      <c r="V21" s="1"/>
      <c r="W21" s="1"/>
      <c r="X21" s="1"/>
      <c r="Y21" s="1"/>
    </row>
    <row r="22" ht="71.25" customHeight="1">
      <c r="A22" s="1"/>
      <c r="B22" s="37"/>
      <c r="C22" s="38" t="s">
        <v>25</v>
      </c>
      <c r="D22" s="39"/>
      <c r="E22" s="40" t="s">
        <v>26</v>
      </c>
      <c r="F22" s="41"/>
      <c r="G22" s="42"/>
      <c r="H22" s="43"/>
      <c r="I22" s="1"/>
      <c r="J22" s="1"/>
      <c r="K22" s="1"/>
      <c r="L22" s="1"/>
      <c r="M22" s="1"/>
      <c r="N22" s="1"/>
      <c r="O22" s="1"/>
      <c r="P22" s="1"/>
      <c r="Q22" s="1"/>
      <c r="R22" s="1"/>
      <c r="S22" s="1"/>
      <c r="T22" s="1"/>
      <c r="U22" s="1"/>
      <c r="V22" s="1"/>
      <c r="W22" s="1"/>
      <c r="X22" s="1"/>
      <c r="Y22" s="1"/>
    </row>
    <row r="23" ht="55.5" customHeight="1">
      <c r="A23" s="1"/>
      <c r="B23" s="37"/>
      <c r="C23" s="38" t="s">
        <v>27</v>
      </c>
      <c r="D23" s="39"/>
      <c r="E23" s="40" t="s">
        <v>28</v>
      </c>
      <c r="F23" s="41"/>
      <c r="G23" s="42"/>
      <c r="H23" s="43"/>
      <c r="I23" s="1"/>
      <c r="J23" s="1"/>
      <c r="K23" s="1"/>
      <c r="L23" s="1"/>
      <c r="M23" s="1"/>
      <c r="N23" s="1"/>
      <c r="O23" s="1"/>
      <c r="P23" s="1"/>
      <c r="Q23" s="1"/>
      <c r="R23" s="1"/>
      <c r="S23" s="1"/>
      <c r="T23" s="1"/>
      <c r="U23" s="1"/>
      <c r="V23" s="1"/>
      <c r="W23" s="1"/>
      <c r="X23" s="1"/>
      <c r="Y23" s="1"/>
    </row>
    <row r="24" ht="42.0" customHeight="1">
      <c r="A24" s="1"/>
      <c r="B24" s="37"/>
      <c r="C24" s="38" t="s">
        <v>29</v>
      </c>
      <c r="D24" s="39"/>
      <c r="E24" s="40" t="s">
        <v>30</v>
      </c>
      <c r="F24" s="41"/>
      <c r="G24" s="42"/>
      <c r="H24" s="43"/>
      <c r="I24" s="1"/>
      <c r="J24" s="1"/>
      <c r="K24" s="1"/>
      <c r="L24" s="1"/>
      <c r="M24" s="1"/>
      <c r="N24" s="1"/>
      <c r="O24" s="1"/>
      <c r="P24" s="1"/>
      <c r="Q24" s="1"/>
      <c r="R24" s="1"/>
      <c r="S24" s="1"/>
      <c r="T24" s="1"/>
      <c r="U24" s="1"/>
      <c r="V24" s="1"/>
      <c r="W24" s="1"/>
      <c r="X24" s="1"/>
      <c r="Y24" s="1"/>
    </row>
    <row r="25" ht="59.25" customHeight="1">
      <c r="A25" s="1"/>
      <c r="B25" s="37"/>
      <c r="C25" s="38" t="s">
        <v>31</v>
      </c>
      <c r="D25" s="39"/>
      <c r="E25" s="40" t="s">
        <v>32</v>
      </c>
      <c r="F25" s="41"/>
      <c r="G25" s="42"/>
      <c r="H25" s="43"/>
      <c r="I25" s="1"/>
      <c r="J25" s="1"/>
      <c r="K25" s="1"/>
      <c r="L25" s="1"/>
      <c r="M25" s="1"/>
      <c r="N25" s="1"/>
      <c r="O25" s="1"/>
      <c r="P25" s="1"/>
      <c r="Q25" s="1"/>
      <c r="R25" s="1"/>
      <c r="S25" s="1"/>
      <c r="T25" s="1"/>
      <c r="U25" s="1"/>
      <c r="V25" s="1"/>
      <c r="W25" s="1"/>
      <c r="X25" s="1"/>
      <c r="Y25" s="1"/>
    </row>
    <row r="26" ht="23.25" customHeight="1">
      <c r="A26" s="1"/>
      <c r="B26" s="37"/>
      <c r="C26" s="38" t="s">
        <v>33</v>
      </c>
      <c r="D26" s="39"/>
      <c r="E26" s="40" t="s">
        <v>34</v>
      </c>
      <c r="F26" s="41"/>
      <c r="G26" s="42"/>
      <c r="H26" s="43"/>
      <c r="I26" s="1"/>
      <c r="J26" s="1"/>
      <c r="K26" s="1"/>
      <c r="L26" s="1"/>
      <c r="M26" s="1"/>
      <c r="N26" s="1"/>
      <c r="O26" s="1"/>
      <c r="P26" s="1"/>
      <c r="Q26" s="1"/>
      <c r="R26" s="1"/>
      <c r="S26" s="1"/>
      <c r="T26" s="1"/>
      <c r="U26" s="1"/>
      <c r="V26" s="1"/>
      <c r="W26" s="1"/>
      <c r="X26" s="1"/>
      <c r="Y26" s="1"/>
    </row>
    <row r="27" ht="30.75" customHeight="1">
      <c r="A27" s="1"/>
      <c r="B27" s="37"/>
      <c r="C27" s="38" t="s">
        <v>35</v>
      </c>
      <c r="D27" s="39"/>
      <c r="E27" s="40" t="s">
        <v>36</v>
      </c>
      <c r="F27" s="41"/>
      <c r="G27" s="42"/>
      <c r="H27" s="43"/>
      <c r="I27" s="1"/>
      <c r="J27" s="1"/>
      <c r="K27" s="1"/>
      <c r="L27" s="1"/>
      <c r="M27" s="1"/>
      <c r="N27" s="1"/>
      <c r="O27" s="1"/>
      <c r="P27" s="1"/>
      <c r="Q27" s="1"/>
      <c r="R27" s="1"/>
      <c r="S27" s="1"/>
      <c r="T27" s="1"/>
      <c r="U27" s="1"/>
      <c r="V27" s="1"/>
      <c r="W27" s="1"/>
      <c r="X27" s="1"/>
      <c r="Y27" s="1"/>
    </row>
    <row r="28" ht="35.25" customHeight="1">
      <c r="A28" s="1"/>
      <c r="B28" s="37"/>
      <c r="C28" s="38" t="s">
        <v>37</v>
      </c>
      <c r="D28" s="39"/>
      <c r="E28" s="40" t="s">
        <v>38</v>
      </c>
      <c r="F28" s="41"/>
      <c r="G28" s="42"/>
      <c r="H28" s="43"/>
      <c r="I28" s="1"/>
      <c r="J28" s="1"/>
      <c r="K28" s="1"/>
      <c r="L28" s="1"/>
      <c r="M28" s="1"/>
      <c r="N28" s="1"/>
      <c r="O28" s="1"/>
      <c r="P28" s="1"/>
      <c r="Q28" s="1"/>
      <c r="R28" s="1"/>
      <c r="S28" s="1"/>
      <c r="T28" s="1"/>
      <c r="U28" s="1"/>
      <c r="V28" s="1"/>
      <c r="W28" s="1"/>
      <c r="X28" s="1"/>
      <c r="Y28" s="1"/>
    </row>
    <row r="29" ht="33.0" customHeight="1">
      <c r="A29" s="1"/>
      <c r="B29" s="37"/>
      <c r="C29" s="38" t="s">
        <v>39</v>
      </c>
      <c r="D29" s="39"/>
      <c r="E29" s="40" t="s">
        <v>38</v>
      </c>
      <c r="F29" s="41"/>
      <c r="G29" s="42"/>
      <c r="H29" s="43"/>
      <c r="I29" s="1"/>
      <c r="J29" s="1"/>
      <c r="K29" s="1"/>
      <c r="L29" s="1"/>
      <c r="M29" s="1"/>
      <c r="N29" s="1"/>
      <c r="O29" s="1"/>
      <c r="P29" s="1"/>
      <c r="Q29" s="1"/>
      <c r="R29" s="1"/>
      <c r="S29" s="1"/>
      <c r="T29" s="1"/>
      <c r="U29" s="1"/>
      <c r="V29" s="1"/>
      <c r="W29" s="1"/>
      <c r="X29" s="1"/>
      <c r="Y29" s="1"/>
    </row>
    <row r="30" ht="30.0" customHeight="1">
      <c r="A30" s="1"/>
      <c r="B30" s="37"/>
      <c r="C30" s="38" t="s">
        <v>40</v>
      </c>
      <c r="D30" s="39"/>
      <c r="E30" s="40" t="s">
        <v>41</v>
      </c>
      <c r="F30" s="41"/>
      <c r="G30" s="42"/>
      <c r="H30" s="43"/>
      <c r="I30" s="1"/>
      <c r="J30" s="1"/>
      <c r="K30" s="1"/>
      <c r="L30" s="1"/>
      <c r="M30" s="1"/>
      <c r="N30" s="1"/>
      <c r="O30" s="1"/>
      <c r="P30" s="1"/>
      <c r="Q30" s="1"/>
      <c r="R30" s="1"/>
      <c r="S30" s="1"/>
      <c r="T30" s="1"/>
      <c r="U30" s="1"/>
      <c r="V30" s="1"/>
      <c r="W30" s="1"/>
      <c r="X30" s="1"/>
      <c r="Y30" s="1"/>
    </row>
    <row r="31" ht="35.25" customHeight="1">
      <c r="A31" s="1"/>
      <c r="B31" s="37"/>
      <c r="C31" s="38" t="s">
        <v>42</v>
      </c>
      <c r="D31" s="39"/>
      <c r="E31" s="40" t="s">
        <v>43</v>
      </c>
      <c r="F31" s="41"/>
      <c r="G31" s="42"/>
      <c r="H31" s="43"/>
      <c r="I31" s="1"/>
      <c r="J31" s="1"/>
      <c r="K31" s="1"/>
      <c r="L31" s="1"/>
      <c r="M31" s="1"/>
      <c r="N31" s="1"/>
      <c r="O31" s="1"/>
      <c r="P31" s="1"/>
      <c r="Q31" s="1"/>
      <c r="R31" s="1"/>
      <c r="S31" s="1"/>
      <c r="T31" s="1"/>
      <c r="U31" s="1"/>
      <c r="V31" s="1"/>
      <c r="W31" s="1"/>
      <c r="X31" s="1"/>
      <c r="Y31" s="1"/>
    </row>
    <row r="32" ht="31.5" customHeight="1">
      <c r="A32" s="1"/>
      <c r="B32" s="37"/>
      <c r="C32" s="38" t="s">
        <v>44</v>
      </c>
      <c r="D32" s="39"/>
      <c r="E32" s="40" t="s">
        <v>45</v>
      </c>
      <c r="F32" s="41"/>
      <c r="G32" s="42"/>
      <c r="H32" s="43"/>
      <c r="I32" s="1"/>
      <c r="J32" s="1"/>
      <c r="K32" s="1"/>
      <c r="L32" s="1"/>
      <c r="M32" s="1"/>
      <c r="N32" s="1"/>
      <c r="O32" s="1"/>
      <c r="P32" s="1"/>
      <c r="Q32" s="1"/>
      <c r="R32" s="1"/>
      <c r="S32" s="1"/>
      <c r="T32" s="1"/>
      <c r="U32" s="1"/>
      <c r="V32" s="1"/>
      <c r="W32" s="1"/>
      <c r="X32" s="1"/>
      <c r="Y32" s="1"/>
    </row>
    <row r="33" ht="35.25" customHeight="1">
      <c r="A33" s="1"/>
      <c r="B33" s="37"/>
      <c r="C33" s="38" t="s">
        <v>46</v>
      </c>
      <c r="D33" s="39"/>
      <c r="E33" s="40" t="s">
        <v>47</v>
      </c>
      <c r="F33" s="41"/>
      <c r="G33" s="42"/>
      <c r="H33" s="43"/>
      <c r="I33" s="1"/>
      <c r="J33" s="1"/>
      <c r="K33" s="1"/>
      <c r="L33" s="1"/>
      <c r="M33" s="1"/>
      <c r="N33" s="1"/>
      <c r="O33" s="1"/>
      <c r="P33" s="1"/>
      <c r="Q33" s="1"/>
      <c r="R33" s="1"/>
      <c r="S33" s="1"/>
      <c r="T33" s="1"/>
      <c r="U33" s="1"/>
      <c r="V33" s="1"/>
      <c r="W33" s="1"/>
      <c r="X33" s="1"/>
      <c r="Y33" s="1"/>
    </row>
    <row r="34" ht="59.25" customHeight="1">
      <c r="A34" s="1"/>
      <c r="B34" s="37"/>
      <c r="C34" s="38" t="s">
        <v>48</v>
      </c>
      <c r="D34" s="39"/>
      <c r="E34" s="40" t="s">
        <v>49</v>
      </c>
      <c r="F34" s="41"/>
      <c r="G34" s="42"/>
      <c r="H34" s="43"/>
      <c r="I34" s="1"/>
      <c r="J34" s="1"/>
      <c r="K34" s="1"/>
      <c r="L34" s="1"/>
      <c r="M34" s="1"/>
      <c r="N34" s="1"/>
      <c r="O34" s="1"/>
      <c r="P34" s="1"/>
      <c r="Q34" s="1"/>
      <c r="R34" s="1"/>
      <c r="S34" s="1"/>
      <c r="T34" s="1"/>
      <c r="U34" s="1"/>
      <c r="V34" s="1"/>
      <c r="W34" s="1"/>
      <c r="X34" s="1"/>
      <c r="Y34" s="1"/>
    </row>
    <row r="35" ht="29.25" customHeight="1">
      <c r="A35" s="1"/>
      <c r="B35" s="37"/>
      <c r="C35" s="38" t="s">
        <v>50</v>
      </c>
      <c r="D35" s="39"/>
      <c r="E35" s="40" t="s">
        <v>51</v>
      </c>
      <c r="F35" s="41"/>
      <c r="G35" s="42"/>
      <c r="H35" s="43"/>
      <c r="I35" s="1"/>
      <c r="J35" s="1"/>
      <c r="K35" s="1"/>
      <c r="L35" s="1"/>
      <c r="M35" s="1"/>
      <c r="N35" s="1"/>
      <c r="O35" s="1"/>
      <c r="P35" s="1"/>
      <c r="Q35" s="1"/>
      <c r="R35" s="1"/>
      <c r="S35" s="1"/>
      <c r="T35" s="1"/>
      <c r="U35" s="1"/>
      <c r="V35" s="1"/>
      <c r="W35" s="1"/>
      <c r="X35" s="1"/>
      <c r="Y35" s="1"/>
    </row>
    <row r="36" ht="82.5" customHeight="1">
      <c r="A36" s="1"/>
      <c r="B36" s="37"/>
      <c r="C36" s="38" t="s">
        <v>52</v>
      </c>
      <c r="D36" s="39"/>
      <c r="E36" s="40" t="s">
        <v>53</v>
      </c>
      <c r="F36" s="41"/>
      <c r="G36" s="42"/>
      <c r="H36" s="43"/>
      <c r="I36" s="1"/>
      <c r="J36" s="1"/>
      <c r="K36" s="1"/>
      <c r="L36" s="1"/>
      <c r="M36" s="1"/>
      <c r="N36" s="1"/>
      <c r="O36" s="1"/>
      <c r="P36" s="1"/>
      <c r="Q36" s="1"/>
      <c r="R36" s="1"/>
      <c r="S36" s="1"/>
      <c r="T36" s="1"/>
      <c r="U36" s="1"/>
      <c r="V36" s="1"/>
      <c r="W36" s="1"/>
      <c r="X36" s="1"/>
      <c r="Y36" s="1"/>
    </row>
    <row r="37" ht="46.5" customHeight="1">
      <c r="A37" s="1"/>
      <c r="B37" s="37"/>
      <c r="C37" s="38" t="s">
        <v>54</v>
      </c>
      <c r="D37" s="39"/>
      <c r="E37" s="40" t="s">
        <v>55</v>
      </c>
      <c r="F37" s="41"/>
      <c r="G37" s="42"/>
      <c r="H37" s="43"/>
      <c r="I37" s="1"/>
      <c r="J37" s="1"/>
      <c r="K37" s="1"/>
      <c r="L37" s="1"/>
      <c r="M37" s="1"/>
      <c r="N37" s="1"/>
      <c r="O37" s="1"/>
      <c r="P37" s="1"/>
      <c r="Q37" s="1"/>
      <c r="R37" s="1"/>
      <c r="S37" s="1"/>
      <c r="T37" s="1"/>
      <c r="U37" s="1"/>
      <c r="V37" s="1"/>
      <c r="W37" s="1"/>
      <c r="X37" s="1"/>
      <c r="Y37" s="1"/>
    </row>
    <row r="38" ht="6.75" customHeight="1">
      <c r="A38" s="1"/>
      <c r="B38" s="37"/>
      <c r="C38" s="44"/>
      <c r="D38" s="45"/>
      <c r="E38" s="46"/>
      <c r="F38" s="47"/>
      <c r="G38" s="42"/>
      <c r="H38" s="43"/>
      <c r="I38" s="1"/>
      <c r="J38" s="1"/>
      <c r="K38" s="1"/>
      <c r="L38" s="1"/>
      <c r="M38" s="1"/>
      <c r="N38" s="1"/>
      <c r="O38" s="1"/>
      <c r="P38" s="1"/>
      <c r="Q38" s="1"/>
      <c r="R38" s="1"/>
      <c r="S38" s="1"/>
      <c r="T38" s="1"/>
      <c r="U38" s="1"/>
      <c r="V38" s="1"/>
      <c r="W38" s="1"/>
      <c r="X38" s="1"/>
      <c r="Y38" s="1"/>
    </row>
    <row r="39" ht="15.75" customHeight="1">
      <c r="A39" s="1"/>
      <c r="B39" s="37"/>
      <c r="C39" s="48"/>
      <c r="D39" s="48"/>
      <c r="E39" s="49"/>
      <c r="F39" s="49"/>
      <c r="G39" s="42"/>
      <c r="H39" s="43"/>
      <c r="I39" s="1"/>
      <c r="J39" s="1"/>
      <c r="K39" s="1"/>
      <c r="L39" s="1"/>
      <c r="M39" s="1"/>
      <c r="N39" s="1"/>
      <c r="O39" s="1"/>
      <c r="P39" s="1"/>
      <c r="Q39" s="1"/>
      <c r="R39" s="1"/>
      <c r="S39" s="1"/>
      <c r="T39" s="1"/>
      <c r="U39" s="1"/>
      <c r="V39" s="1"/>
      <c r="W39" s="1"/>
      <c r="X39" s="1"/>
      <c r="Y39" s="1"/>
    </row>
    <row r="40" ht="21.0" customHeight="1">
      <c r="A40" s="1"/>
      <c r="B40" s="20" t="s">
        <v>56</v>
      </c>
      <c r="H40" s="9"/>
      <c r="I40" s="1"/>
      <c r="J40" s="1"/>
      <c r="K40" s="1"/>
      <c r="L40" s="1"/>
      <c r="M40" s="1"/>
      <c r="N40" s="1"/>
      <c r="O40" s="1"/>
      <c r="P40" s="1"/>
      <c r="Q40" s="1"/>
      <c r="R40" s="1"/>
      <c r="S40" s="1"/>
      <c r="T40" s="1"/>
      <c r="U40" s="1"/>
      <c r="V40" s="1"/>
      <c r="W40" s="1"/>
      <c r="X40" s="1"/>
      <c r="Y40" s="1"/>
    </row>
    <row r="41" ht="20.25" customHeight="1">
      <c r="A41" s="1"/>
      <c r="B41" s="20" t="s">
        <v>57</v>
      </c>
      <c r="H41" s="9"/>
      <c r="I41" s="1"/>
      <c r="J41" s="1"/>
      <c r="K41" s="1"/>
      <c r="L41" s="1"/>
      <c r="M41" s="1"/>
      <c r="N41" s="1"/>
      <c r="O41" s="1"/>
      <c r="P41" s="1"/>
      <c r="Q41" s="1"/>
      <c r="R41" s="1"/>
      <c r="S41" s="1"/>
      <c r="T41" s="1"/>
      <c r="U41" s="1"/>
      <c r="V41" s="1"/>
      <c r="W41" s="1"/>
      <c r="X41" s="1"/>
      <c r="Y41" s="1"/>
    </row>
    <row r="42" ht="20.25" customHeight="1">
      <c r="A42" s="1"/>
      <c r="B42" s="20" t="s">
        <v>58</v>
      </c>
      <c r="H42" s="9"/>
      <c r="I42" s="1"/>
      <c r="J42" s="1"/>
      <c r="K42" s="1"/>
      <c r="L42" s="1"/>
      <c r="M42" s="1"/>
      <c r="N42" s="1"/>
      <c r="O42" s="1"/>
      <c r="P42" s="1"/>
      <c r="Q42" s="1"/>
      <c r="R42" s="1"/>
      <c r="S42" s="1"/>
      <c r="T42" s="1"/>
      <c r="U42" s="1"/>
      <c r="V42" s="1"/>
      <c r="W42" s="1"/>
      <c r="X42" s="1"/>
      <c r="Y42" s="1"/>
    </row>
    <row r="43" ht="20.25" customHeight="1">
      <c r="A43" s="1"/>
      <c r="B43" s="20" t="s">
        <v>59</v>
      </c>
      <c r="H43" s="9"/>
      <c r="I43" s="1"/>
      <c r="J43" s="1"/>
      <c r="K43" s="1"/>
      <c r="L43" s="1"/>
      <c r="M43" s="1"/>
      <c r="N43" s="1"/>
      <c r="O43" s="1"/>
      <c r="P43" s="1"/>
      <c r="Q43" s="1"/>
      <c r="R43" s="1"/>
      <c r="S43" s="1"/>
      <c r="T43" s="1"/>
      <c r="U43" s="1"/>
      <c r="V43" s="1"/>
      <c r="W43" s="1"/>
      <c r="X43" s="1"/>
      <c r="Y43" s="1"/>
    </row>
    <row r="44" ht="15.75" customHeight="1">
      <c r="A44" s="1"/>
      <c r="B44" s="20" t="s">
        <v>60</v>
      </c>
      <c r="H44" s="9"/>
      <c r="I44" s="1"/>
      <c r="J44" s="1"/>
      <c r="K44" s="1"/>
      <c r="L44" s="1"/>
      <c r="M44" s="1"/>
      <c r="N44" s="1"/>
      <c r="O44" s="1"/>
      <c r="P44" s="1"/>
      <c r="Q44" s="1"/>
      <c r="R44" s="1"/>
      <c r="S44" s="1"/>
      <c r="T44" s="1"/>
      <c r="U44" s="1"/>
      <c r="V44" s="1"/>
      <c r="W44" s="1"/>
      <c r="X44" s="1"/>
      <c r="Y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57"/>
    <col customWidth="1" min="2" max="2" width="20.14"/>
    <col customWidth="1" min="3" max="3" width="24.57"/>
    <col customWidth="1" min="4" max="4" width="26.86"/>
    <col customWidth="1" min="5" max="5" width="30.43"/>
    <col customWidth="1" min="6" max="6" width="21.43"/>
    <col customWidth="1" min="7" max="7" width="20.57"/>
    <col customWidth="1" min="8" max="8" width="17.43"/>
    <col customWidth="1" min="9" max="9" width="7.57"/>
    <col customWidth="1" min="10" max="10" width="23.86"/>
    <col customWidth="1" hidden="1" min="11" max="11" width="26.71"/>
    <col customWidth="1" min="12" max="12" width="15.29"/>
    <col customWidth="1" min="13" max="13" width="7.29"/>
    <col customWidth="1" min="14" max="14" width="14.43"/>
    <col customWidth="1" min="15" max="15" width="3.71"/>
    <col customWidth="1" min="16" max="16" width="31.57"/>
    <col customWidth="1" min="17" max="17" width="20.0"/>
    <col customWidth="1" min="18" max="18" width="5.43"/>
    <col customWidth="1" min="19" max="19" width="4.43"/>
    <col customWidth="1" min="20" max="20" width="6.14"/>
    <col customWidth="1" min="21" max="21" width="4.71"/>
    <col customWidth="1" min="22" max="22" width="4.86"/>
    <col customWidth="1" min="23" max="23" width="5.29"/>
    <col customWidth="1" min="24" max="24" width="15.86"/>
    <col customWidth="1" min="25" max="25" width="7.57"/>
    <col customWidth="1" min="26" max="26" width="9.0"/>
    <col customWidth="1" min="27" max="27" width="8.14"/>
    <col customWidth="1" min="28" max="28" width="8.0"/>
    <col customWidth="1" min="29" max="29" width="7.29"/>
    <col customWidth="1" min="30" max="30" width="6.43"/>
    <col customWidth="1" min="31" max="31" width="20.14"/>
    <col customWidth="1" min="32" max="32" width="16.57"/>
    <col customWidth="1" min="33" max="33" width="14.71"/>
    <col customWidth="1" min="34" max="34" width="13.0"/>
    <col customWidth="1" min="35" max="35" width="16.29"/>
    <col customWidth="1" min="36" max="36" width="18.43"/>
    <col customWidth="1" min="37" max="56" width="10.0"/>
  </cols>
  <sheetData>
    <row r="1" ht="16.5" customHeight="1">
      <c r="A1" s="53" t="s">
        <v>61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5"/>
      <c r="AK1" s="56"/>
      <c r="AL1" s="56"/>
      <c r="AM1" s="56"/>
      <c r="AN1" s="56"/>
      <c r="AO1" s="56"/>
      <c r="AP1" s="56"/>
      <c r="AQ1" s="56"/>
      <c r="AR1" s="56"/>
      <c r="AS1" s="56"/>
      <c r="AT1" s="56"/>
      <c r="AU1" s="56"/>
      <c r="AV1" s="56"/>
      <c r="AW1" s="56"/>
      <c r="AX1" s="56"/>
      <c r="AY1" s="56"/>
      <c r="AZ1" s="56"/>
      <c r="BA1" s="56"/>
      <c r="BB1" s="56"/>
      <c r="BC1" s="56"/>
      <c r="BD1" s="56"/>
    </row>
    <row r="2" ht="39.75"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9"/>
      <c r="AK2" s="56"/>
      <c r="AL2" s="56"/>
      <c r="AM2" s="56"/>
      <c r="AN2" s="56"/>
      <c r="AO2" s="56"/>
      <c r="AP2" s="56"/>
      <c r="AQ2" s="56"/>
      <c r="AR2" s="56"/>
      <c r="AS2" s="56"/>
      <c r="AT2" s="56"/>
      <c r="AU2" s="56"/>
      <c r="AV2" s="56"/>
      <c r="AW2" s="56"/>
      <c r="AX2" s="56"/>
      <c r="AY2" s="56"/>
      <c r="AZ2" s="56"/>
      <c r="BA2" s="56"/>
      <c r="BB2" s="56"/>
      <c r="BC2" s="56"/>
      <c r="BD2" s="56"/>
    </row>
    <row r="3" ht="34.5" customHeight="1">
      <c r="A3" s="60" t="s">
        <v>62</v>
      </c>
      <c r="B3" s="61"/>
      <c r="C3" s="62" t="s">
        <v>63</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4"/>
      <c r="AK3" s="56"/>
      <c r="AL3" s="56"/>
      <c r="AM3" s="56"/>
      <c r="AN3" s="56"/>
      <c r="AO3" s="56"/>
      <c r="AP3" s="56"/>
      <c r="AQ3" s="56"/>
      <c r="AR3" s="56"/>
      <c r="AS3" s="56"/>
      <c r="AT3" s="56"/>
      <c r="AU3" s="56"/>
      <c r="AV3" s="56"/>
      <c r="AW3" s="56"/>
      <c r="AX3" s="56"/>
      <c r="AY3" s="56"/>
      <c r="AZ3" s="56"/>
      <c r="BA3" s="56"/>
      <c r="BB3" s="56"/>
      <c r="BC3" s="56"/>
      <c r="BD3" s="56"/>
    </row>
    <row r="4" ht="32.25" customHeight="1">
      <c r="A4" s="65" t="s">
        <v>64</v>
      </c>
      <c r="B4" s="66"/>
      <c r="C4" s="67" t="s">
        <v>65</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9"/>
      <c r="AK4" s="56"/>
      <c r="AL4" s="56"/>
      <c r="AM4" s="56"/>
      <c r="AN4" s="56"/>
      <c r="AO4" s="56"/>
      <c r="AP4" s="56"/>
      <c r="AQ4" s="56"/>
      <c r="AR4" s="56"/>
      <c r="AS4" s="56"/>
      <c r="AT4" s="56"/>
      <c r="AU4" s="56"/>
      <c r="AV4" s="56"/>
      <c r="AW4" s="56"/>
      <c r="AX4" s="56"/>
      <c r="AY4" s="56"/>
      <c r="AZ4" s="56"/>
      <c r="BA4" s="56"/>
      <c r="BB4" s="56"/>
      <c r="BC4" s="56"/>
      <c r="BD4" s="56"/>
    </row>
    <row r="5" ht="34.5" customHeight="1">
      <c r="A5" s="70" t="s">
        <v>66</v>
      </c>
      <c r="B5" s="71"/>
      <c r="C5" s="72" t="s">
        <v>67</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4"/>
      <c r="AK5" s="56"/>
      <c r="AL5" s="56"/>
      <c r="AM5" s="56"/>
      <c r="AN5" s="56"/>
      <c r="AO5" s="56"/>
      <c r="AP5" s="56"/>
      <c r="AQ5" s="56"/>
      <c r="AR5" s="56"/>
      <c r="AS5" s="56"/>
      <c r="AT5" s="56"/>
      <c r="AU5" s="56"/>
      <c r="AV5" s="56"/>
      <c r="AW5" s="56"/>
      <c r="AX5" s="56"/>
      <c r="AY5" s="56"/>
      <c r="AZ5" s="56"/>
      <c r="BA5" s="56"/>
      <c r="BB5" s="56"/>
      <c r="BC5" s="56"/>
      <c r="BD5" s="56"/>
    </row>
    <row r="6" ht="16.5" customHeight="1">
      <c r="A6" s="75" t="s">
        <v>68</v>
      </c>
      <c r="B6" s="76"/>
      <c r="C6" s="76"/>
      <c r="D6" s="76"/>
      <c r="E6" s="76"/>
      <c r="F6" s="76"/>
      <c r="G6" s="77"/>
      <c r="H6" s="78" t="s">
        <v>69</v>
      </c>
      <c r="I6" s="76"/>
      <c r="J6" s="76"/>
      <c r="K6" s="76"/>
      <c r="L6" s="76"/>
      <c r="M6" s="76"/>
      <c r="N6" s="77"/>
      <c r="O6" s="78" t="s">
        <v>70</v>
      </c>
      <c r="P6" s="76"/>
      <c r="Q6" s="76"/>
      <c r="R6" s="76"/>
      <c r="S6" s="76"/>
      <c r="T6" s="76"/>
      <c r="U6" s="76"/>
      <c r="V6" s="76"/>
      <c r="W6" s="77"/>
      <c r="X6" s="78" t="s">
        <v>71</v>
      </c>
      <c r="Y6" s="76"/>
      <c r="Z6" s="76"/>
      <c r="AA6" s="76"/>
      <c r="AB6" s="76"/>
      <c r="AC6" s="76"/>
      <c r="AD6" s="77"/>
      <c r="AE6" s="78" t="s">
        <v>72</v>
      </c>
      <c r="AF6" s="76"/>
      <c r="AG6" s="76"/>
      <c r="AH6" s="76"/>
      <c r="AI6" s="76"/>
      <c r="AJ6" s="79"/>
      <c r="AK6" s="56"/>
      <c r="AL6" s="56"/>
      <c r="AM6" s="56"/>
      <c r="AN6" s="56"/>
      <c r="AO6" s="56"/>
      <c r="AP6" s="56"/>
      <c r="AQ6" s="56"/>
      <c r="AR6" s="56"/>
      <c r="AS6" s="56"/>
      <c r="AT6" s="56"/>
      <c r="AU6" s="56"/>
      <c r="AV6" s="56"/>
      <c r="AW6" s="56"/>
      <c r="AX6" s="56"/>
      <c r="AY6" s="56"/>
      <c r="AZ6" s="56"/>
      <c r="BA6" s="56"/>
      <c r="BB6" s="56"/>
      <c r="BC6" s="56"/>
      <c r="BD6" s="56"/>
    </row>
    <row r="7" ht="39.0" customHeight="1">
      <c r="A7" s="80" t="s">
        <v>73</v>
      </c>
      <c r="B7" s="81" t="s">
        <v>15</v>
      </c>
      <c r="C7" s="82" t="s">
        <v>17</v>
      </c>
      <c r="D7" s="82" t="s">
        <v>19</v>
      </c>
      <c r="E7" s="82" t="s">
        <v>21</v>
      </c>
      <c r="F7" s="83" t="s">
        <v>23</v>
      </c>
      <c r="G7" s="82" t="s">
        <v>74</v>
      </c>
      <c r="H7" s="84" t="s">
        <v>75</v>
      </c>
      <c r="I7" s="85" t="s">
        <v>76</v>
      </c>
      <c r="J7" s="83" t="s">
        <v>77</v>
      </c>
      <c r="K7" s="83" t="s">
        <v>78</v>
      </c>
      <c r="L7" s="86" t="s">
        <v>79</v>
      </c>
      <c r="M7" s="87" t="s">
        <v>76</v>
      </c>
      <c r="N7" s="84" t="s">
        <v>29</v>
      </c>
      <c r="O7" s="88" t="s">
        <v>80</v>
      </c>
      <c r="P7" s="83" t="s">
        <v>31</v>
      </c>
      <c r="Q7" s="83" t="s">
        <v>33</v>
      </c>
      <c r="R7" s="89" t="s">
        <v>81</v>
      </c>
      <c r="S7" s="90"/>
      <c r="T7" s="90"/>
      <c r="U7" s="90"/>
      <c r="V7" s="90"/>
      <c r="W7" s="66"/>
      <c r="X7" s="91" t="s">
        <v>82</v>
      </c>
      <c r="Y7" s="91" t="s">
        <v>83</v>
      </c>
      <c r="Z7" s="91" t="s">
        <v>76</v>
      </c>
      <c r="AA7" s="91" t="s">
        <v>84</v>
      </c>
      <c r="AB7" s="91" t="s">
        <v>76</v>
      </c>
      <c r="AC7" s="88" t="s">
        <v>85</v>
      </c>
      <c r="AD7" s="88" t="s">
        <v>50</v>
      </c>
      <c r="AE7" s="83" t="s">
        <v>72</v>
      </c>
      <c r="AF7" s="83" t="s">
        <v>86</v>
      </c>
      <c r="AG7" s="83" t="s">
        <v>87</v>
      </c>
      <c r="AH7" s="83" t="s">
        <v>88</v>
      </c>
      <c r="AI7" s="83" t="s">
        <v>89</v>
      </c>
      <c r="AJ7" s="92" t="s">
        <v>54</v>
      </c>
      <c r="AK7" s="56"/>
      <c r="AL7" s="56"/>
      <c r="AM7" s="56"/>
      <c r="AN7" s="56"/>
      <c r="AO7" s="56"/>
      <c r="AP7" s="56"/>
      <c r="AQ7" s="56"/>
      <c r="AR7" s="56"/>
      <c r="AS7" s="56"/>
      <c r="AT7" s="56"/>
      <c r="AU7" s="56"/>
      <c r="AV7" s="56"/>
      <c r="AW7" s="56"/>
      <c r="AX7" s="56"/>
      <c r="AY7" s="56"/>
      <c r="AZ7" s="56"/>
      <c r="BA7" s="56"/>
      <c r="BB7" s="56"/>
      <c r="BC7" s="56"/>
      <c r="BD7" s="56"/>
    </row>
    <row r="8" ht="114.75" customHeight="1">
      <c r="A8" s="93"/>
      <c r="B8" s="94"/>
      <c r="C8" s="94"/>
      <c r="D8" s="94"/>
      <c r="E8" s="94"/>
      <c r="F8" s="94"/>
      <c r="G8" s="94"/>
      <c r="H8" s="94"/>
      <c r="I8" s="95"/>
      <c r="J8" s="94"/>
      <c r="K8" s="94"/>
      <c r="L8" s="95"/>
      <c r="M8" s="95"/>
      <c r="N8" s="94"/>
      <c r="O8" s="94"/>
      <c r="P8" s="94"/>
      <c r="Q8" s="94"/>
      <c r="R8" s="96" t="s">
        <v>90</v>
      </c>
      <c r="S8" s="96" t="s">
        <v>91</v>
      </c>
      <c r="T8" s="97" t="s">
        <v>92</v>
      </c>
      <c r="U8" s="96" t="s">
        <v>93</v>
      </c>
      <c r="V8" s="96" t="s">
        <v>94</v>
      </c>
      <c r="W8" s="96" t="s">
        <v>95</v>
      </c>
      <c r="X8" s="94"/>
      <c r="Y8" s="94"/>
      <c r="Z8" s="94"/>
      <c r="AA8" s="94"/>
      <c r="AB8" s="94"/>
      <c r="AC8" s="94"/>
      <c r="AD8" s="94"/>
      <c r="AE8" s="94"/>
      <c r="AF8" s="94"/>
      <c r="AG8" s="94"/>
      <c r="AH8" s="94"/>
      <c r="AI8" s="94"/>
      <c r="AJ8" s="98"/>
      <c r="AK8" s="99"/>
      <c r="AL8" s="99"/>
      <c r="AM8" s="99"/>
      <c r="AN8" s="99"/>
      <c r="AO8" s="99"/>
      <c r="AP8" s="99"/>
      <c r="AQ8" s="99"/>
      <c r="AR8" s="99"/>
      <c r="AS8" s="99"/>
      <c r="AT8" s="99"/>
      <c r="AU8" s="99"/>
      <c r="AV8" s="99"/>
      <c r="AW8" s="99"/>
      <c r="AX8" s="99"/>
      <c r="AY8" s="99"/>
      <c r="AZ8" s="99"/>
      <c r="BA8" s="99"/>
      <c r="BB8" s="99"/>
      <c r="BC8" s="99"/>
      <c r="BD8" s="99"/>
    </row>
    <row r="9" ht="87.0" customHeight="1">
      <c r="A9" s="100">
        <v>1.0</v>
      </c>
      <c r="B9" s="101" t="s">
        <v>96</v>
      </c>
      <c r="C9" s="101" t="s">
        <v>97</v>
      </c>
      <c r="D9" s="102" t="s">
        <v>98</v>
      </c>
      <c r="E9" s="101" t="s">
        <v>99</v>
      </c>
      <c r="F9" s="101" t="s">
        <v>100</v>
      </c>
      <c r="G9" s="103">
        <v>365.0</v>
      </c>
      <c r="H9" s="104" t="str">
        <f>IF(G9&lt;=0,"",IF(G9&lt;=2,"Muy Baja",IF(G9&lt;=24,"Baja",IF(G9&lt;=500,"Media",IF(G9&lt;=5000,"Alta","Muy Alta")))))</f>
        <v>Media</v>
      </c>
      <c r="I9" s="105">
        <f>IF(H9="Muy baja",20%,IF(H9="Baja",40%,IF(H9="Media",60%,IF(H9="Alta",80%,IF(H9="Muy alta",100%," ")))))</f>
        <v>0.6</v>
      </c>
      <c r="J9" s="105" t="s">
        <v>101</v>
      </c>
      <c r="K9" s="106" t="str">
        <f>IF(NOT(ISERROR(MATCH(J9,'TABLA DE IMPACTO'!$B$221:$B$223,0))),'TABLA DE IMPACTO'!$F$223&amp;"Por favor no seleccionar los criterios de impacto(Afectación Económica o presupuestal y Pérdida Reputacional)",J9)</f>
        <v>     Entre 100 y 500 SMLMV </v>
      </c>
      <c r="L9" s="104" t="str">
        <f>IF(OR(K9='TABLA DE IMPACTO'!$C$11,K9='TABLA DE IMPACTO'!$D$11),"Leve",IF(OR(K9='TABLA DE IMPACTO'!$C$12,K9='TABLA DE IMPACTO'!$D$12),"Menor",IF(OR(K9='TABLA DE IMPACTO'!$C$13,K9='TABLA DE IMPACTO'!$D$13),"Moderado",IF(OR(K9='TABLA DE IMPACTO'!$C$14,K9='TABLA DE IMPACTO'!$D$14),"Mayor",IF(OR(K9='TABLA DE IMPACTO'!$C$15,K9='TABLA DE IMPACTO'!$D$15),"Catastrófico","")))))</f>
        <v>Mayor</v>
      </c>
      <c r="M9" s="105">
        <f>IF(L9="Leve",20%,IF(L9="Menor",40%,IF(L9="Moderado",60%,IF(L9="Mayor",80%,IF(L9="Catastrófico",100%," ")))))</f>
        <v>0.8</v>
      </c>
      <c r="N9" s="107"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Alto</v>
      </c>
      <c r="O9" s="108">
        <v>1.0</v>
      </c>
      <c r="P9" s="109" t="s">
        <v>102</v>
      </c>
      <c r="Q9" s="110" t="str">
        <f t="shared" ref="Q9:Q17" si="1">IF(OR(R9="Preventivo",R9="Detectivo"),"Probabilidad",IF(R9="Correctivo","Impacto",""))</f>
        <v>Probabilidad</v>
      </c>
      <c r="R9" s="111" t="s">
        <v>103</v>
      </c>
      <c r="S9" s="111" t="s">
        <v>104</v>
      </c>
      <c r="T9" s="112" t="str">
        <f t="shared" ref="T9:T17" si="2">IF(AND(R9="Preventivo",S9="Automático"),"50%",IF(AND(R9="Preventivo",S9="Manual"),"40%",IF(AND(R9="Detectivo",S9="Automático"),"40%",IF(AND(R9="Detectivo",S9="Manual"),"30%",IF(AND(R9="Correctivo",S9="Automático"),"35%",IF(AND(R9="Correctivo",S9="Manual"),"25%",""))))))</f>
        <v>40%</v>
      </c>
      <c r="U9" s="111" t="s">
        <v>105</v>
      </c>
      <c r="V9" s="111" t="s">
        <v>106</v>
      </c>
      <c r="W9" s="111" t="s">
        <v>107</v>
      </c>
      <c r="X9" s="113">
        <f>IFERROR(IF(Q9="Probabilidad",(I9-(+I9*T9)),IF(Q9="Impacto",I9,"")),"")</f>
        <v>0.36</v>
      </c>
      <c r="Y9" s="114" t="str">
        <f t="shared" ref="Y9:Y17" si="3">IFERROR(IF(X9="","",IF(X9&lt;=0.2,"Muy Baja",IF(X9&lt;=0.4,"Baja",IF(X9&lt;=0.6,"Media",IF(X9&lt;=0.8,"Alta","Muy Alta"))))),"")</f>
        <v>Baja</v>
      </c>
      <c r="Z9" s="115">
        <f t="shared" ref="Z9:Z17" si="4">+X9</f>
        <v>0.36</v>
      </c>
      <c r="AA9" s="114" t="str">
        <f t="shared" ref="AA9:AA17" si="5">IFERROR(IF(AB9="","",IF(AB9&lt;=0.2,"Leve",IF(AB9&lt;=0.4,"Menor",IF(AB9&lt;=0.6,"Moderado",IF(AB9&lt;=0.8,"Mayor","Catastrófico"))))),"")</f>
        <v>Mayor</v>
      </c>
      <c r="AB9" s="115">
        <f>IFERROR(IF(Q9="Impacto",(M9-(+M9*T9)),IF(Q9="Probabilidad",M9,"")),"")</f>
        <v>0.8</v>
      </c>
      <c r="AC9" s="116" t="str">
        <f t="shared" ref="AC9:AC17" si="6">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Alto</v>
      </c>
      <c r="AD9" s="117" t="s">
        <v>108</v>
      </c>
      <c r="AE9" s="118"/>
      <c r="AF9" s="108"/>
      <c r="AG9" s="119"/>
      <c r="AH9" s="119"/>
      <c r="AI9" s="118"/>
      <c r="AJ9" s="120"/>
      <c r="AK9" s="121"/>
      <c r="AL9" s="121"/>
      <c r="AM9" s="121"/>
      <c r="AN9" s="121"/>
      <c r="AO9" s="121"/>
      <c r="AP9" s="121"/>
      <c r="AQ9" s="121"/>
      <c r="AR9" s="121"/>
      <c r="AS9" s="121"/>
      <c r="AT9" s="121"/>
      <c r="AU9" s="121"/>
      <c r="AV9" s="121"/>
      <c r="AW9" s="121"/>
      <c r="AX9" s="121"/>
      <c r="AY9" s="121"/>
      <c r="AZ9" s="121"/>
      <c r="BA9" s="121"/>
      <c r="BB9" s="121"/>
      <c r="BC9" s="121"/>
      <c r="BD9" s="121"/>
    </row>
    <row r="10" ht="83.25" customHeight="1">
      <c r="A10" s="122"/>
      <c r="B10" s="123"/>
      <c r="C10" s="123"/>
      <c r="D10" s="123"/>
      <c r="E10" s="123"/>
      <c r="F10" s="123"/>
      <c r="G10" s="123"/>
      <c r="H10" s="123"/>
      <c r="I10" s="123"/>
      <c r="J10" s="123"/>
      <c r="K10" s="123"/>
      <c r="L10" s="123"/>
      <c r="M10" s="123"/>
      <c r="N10" s="123"/>
      <c r="O10" s="108">
        <v>2.0</v>
      </c>
      <c r="P10" s="109" t="s">
        <v>109</v>
      </c>
      <c r="Q10" s="108" t="str">
        <f t="shared" si="1"/>
        <v>Probabilidad</v>
      </c>
      <c r="R10" s="124" t="s">
        <v>103</v>
      </c>
      <c r="S10" s="124" t="s">
        <v>104</v>
      </c>
      <c r="T10" s="125" t="str">
        <f t="shared" si="2"/>
        <v>40%</v>
      </c>
      <c r="U10" s="124" t="s">
        <v>105</v>
      </c>
      <c r="V10" s="124" t="s">
        <v>106</v>
      </c>
      <c r="W10" s="124" t="s">
        <v>107</v>
      </c>
      <c r="X10" s="126">
        <f>IFERROR(IF(AND(Q9="Probabilidad",Q10="Probabilidad"),(Z9-(+Z9*T10)),IF(Q10="Probabilidad",(I9-(+I9*T10)),IF(Q10="Impacto",Z9,""))),"")</f>
        <v>0.216</v>
      </c>
      <c r="Y10" s="114" t="str">
        <f t="shared" si="3"/>
        <v>Baja</v>
      </c>
      <c r="Z10" s="115">
        <f t="shared" si="4"/>
        <v>0.216</v>
      </c>
      <c r="AA10" s="114" t="str">
        <f t="shared" si="5"/>
        <v>Mayor</v>
      </c>
      <c r="AB10" s="115">
        <f>IFERROR(IF(AND(Q9="Impacto",Q10="Impacto"),(#REF!-(+#REF!*T10)),IF(Q10="Impacto",(#REF!-(+#REF!*T10)),IF(Q10="Probabilidad",AB9,""))),"")</f>
        <v>0.8</v>
      </c>
      <c r="AC10" s="116" t="str">
        <f t="shared" si="6"/>
        <v>Alto</v>
      </c>
      <c r="AD10" s="117" t="s">
        <v>110</v>
      </c>
      <c r="AE10" s="118"/>
      <c r="AF10" s="108"/>
      <c r="AG10" s="119"/>
      <c r="AH10" s="119"/>
      <c r="AI10" s="118"/>
      <c r="AJ10" s="120"/>
      <c r="AK10" s="56"/>
      <c r="AL10" s="56"/>
      <c r="AM10" s="56"/>
      <c r="AN10" s="56"/>
      <c r="AO10" s="56"/>
      <c r="AP10" s="56"/>
      <c r="AQ10" s="56"/>
      <c r="AR10" s="56"/>
      <c r="AS10" s="56"/>
      <c r="AT10" s="56"/>
      <c r="AU10" s="56"/>
      <c r="AV10" s="56"/>
      <c r="AW10" s="56"/>
      <c r="AX10" s="56"/>
      <c r="AY10" s="56"/>
      <c r="AZ10" s="56"/>
      <c r="BA10" s="56"/>
      <c r="BB10" s="56"/>
      <c r="BC10" s="56"/>
      <c r="BD10" s="56"/>
    </row>
    <row r="11" ht="83.25" customHeight="1">
      <c r="A11" s="122"/>
      <c r="B11" s="123"/>
      <c r="C11" s="123"/>
      <c r="D11" s="123"/>
      <c r="E11" s="123"/>
      <c r="F11" s="123"/>
      <c r="G11" s="123"/>
      <c r="H11" s="123"/>
      <c r="I11" s="123"/>
      <c r="J11" s="123"/>
      <c r="K11" s="123"/>
      <c r="L11" s="123"/>
      <c r="M11" s="123"/>
      <c r="N11" s="123"/>
      <c r="O11" s="108">
        <v>3.0</v>
      </c>
      <c r="P11" s="127" t="s">
        <v>111</v>
      </c>
      <c r="Q11" s="108" t="str">
        <f t="shared" si="1"/>
        <v>Probabilidad</v>
      </c>
      <c r="R11" s="124" t="s">
        <v>103</v>
      </c>
      <c r="S11" s="124" t="s">
        <v>104</v>
      </c>
      <c r="T11" s="125" t="str">
        <f t="shared" si="2"/>
        <v>40%</v>
      </c>
      <c r="U11" s="124" t="s">
        <v>112</v>
      </c>
      <c r="V11" s="124" t="s">
        <v>106</v>
      </c>
      <c r="W11" s="124" t="s">
        <v>107</v>
      </c>
      <c r="X11" s="126">
        <f>IFERROR(IF(AND(Q10="Probabilidad",Q11="Probabilidad"),(Z10-(+Z10*T11)),IF(AND(Q10="Impacto",Q11="Probabilidad"),(Z9-(+Z9*T11)),IF(Q11="Impacto",Z10,""))),"")</f>
        <v>0.1296</v>
      </c>
      <c r="Y11" s="114" t="str">
        <f t="shared" si="3"/>
        <v>Muy Baja</v>
      </c>
      <c r="Z11" s="115">
        <f t="shared" si="4"/>
        <v>0.1296</v>
      </c>
      <c r="AA11" s="114" t="str">
        <f t="shared" si="5"/>
        <v>Mayor</v>
      </c>
      <c r="AB11" s="115">
        <f>IFERROR(IF(AND(Q10="Impacto",Q11="Impacto"),(AB10-(+AB10*T11)),IF(AND(Q10="Probabilidad",Q11="Impacto"),(AB9-(+AB9*T11)),IF(Q11="Probabilidad",AB10,""))),"")</f>
        <v>0.8</v>
      </c>
      <c r="AC11" s="116" t="str">
        <f t="shared" si="6"/>
        <v>Alto</v>
      </c>
      <c r="AD11" s="117" t="s">
        <v>110</v>
      </c>
      <c r="AE11" s="118"/>
      <c r="AF11" s="108"/>
      <c r="AG11" s="119"/>
      <c r="AH11" s="119"/>
      <c r="AI11" s="118"/>
      <c r="AJ11" s="120"/>
      <c r="AK11" s="56"/>
      <c r="AL11" s="56"/>
      <c r="AM11" s="56"/>
      <c r="AN11" s="56"/>
      <c r="AO11" s="56"/>
      <c r="AP11" s="56"/>
      <c r="AQ11" s="56"/>
      <c r="AR11" s="56"/>
      <c r="AS11" s="56"/>
      <c r="AT11" s="56"/>
      <c r="AU11" s="56"/>
      <c r="AV11" s="56"/>
      <c r="AW11" s="56"/>
      <c r="AX11" s="56"/>
      <c r="AY11" s="56"/>
      <c r="AZ11" s="56"/>
      <c r="BA11" s="56"/>
      <c r="BB11" s="56"/>
      <c r="BC11" s="56"/>
      <c r="BD11" s="56"/>
    </row>
    <row r="12" ht="45.0" hidden="1" customHeight="1">
      <c r="A12" s="128">
        <v>3.0</v>
      </c>
      <c r="B12" s="129" t="s">
        <v>113</v>
      </c>
      <c r="C12" s="129" t="s">
        <v>114</v>
      </c>
      <c r="D12" s="129" t="s">
        <v>115</v>
      </c>
      <c r="E12" s="129" t="s">
        <v>116</v>
      </c>
      <c r="F12" s="129" t="s">
        <v>117</v>
      </c>
      <c r="G12" s="128">
        <f>2*24*12</f>
        <v>576</v>
      </c>
      <c r="H12" s="130" t="str">
        <f>IF(G12&lt;=0,"",IF(G12&lt;=2,"Muy Baja",IF(G12&lt;=24,"Baja",IF(G12&lt;=500,"Media",IF(G12&lt;=5000,"Alta","Muy Alta")))))</f>
        <v>Alta</v>
      </c>
      <c r="I12" s="131">
        <f>IF(H12="","",IF(H12="Muy Baja",0.2,IF(H12="Baja",0.4,IF(H12="Media",0.6,IF(H12="Alta",0.8,IF(H12="Muy Alta",1,))))))</f>
        <v>0.8</v>
      </c>
      <c r="J12" s="131" t="s">
        <v>118</v>
      </c>
      <c r="K12" s="131" t="str">
        <f>IF(NOT(ISERROR(MATCH(J12,'TABLA DE IMPACTO'!$B$221:$B$223,0))),'TABLA DE IMPACTO'!$F$223&amp;"Por favor no seleccionar los criterios de impacto(Afectación Económica o presupuestal y Pérdida Reputacional)",J12)</f>
        <v>     El riesgo afecta la imagen de la entidad internamente, de conocimiento general, nivel interno, de junta directiva y accionistas y/o de proveedores</v>
      </c>
      <c r="L12" s="130" t="str">
        <f>IF(OR(K12='TABLA DE IMPACTO'!$C$11,K12='TABLA DE IMPACTO'!$D$11),"Leve",IF(OR(K12='TABLA DE IMPACTO'!$C$12,K12='TABLA DE IMPACTO'!$D$12),"Menor",IF(OR(K12='TABLA DE IMPACTO'!$C$13,K12='TABLA DE IMPACTO'!$D$13),"Moderado",IF(OR(K12='TABLA DE IMPACTO'!$C$14,K12='TABLA DE IMPACTO'!$D$14),"Mayor",IF(OR(K12='TABLA DE IMPACTO'!$C$15,K12='TABLA DE IMPACTO'!$D$15),"Catastrófico","")))))</f>
        <v/>
      </c>
      <c r="M12" s="131" t="str">
        <f>IF(L12="","",IF(L12="Leve",0.2,IF(L12="Menor",0.4,IF(L12="Moderado",0.6,IF(L12="Mayor",0.8,IF(L12="Catastrófico",1,))))))</f>
        <v/>
      </c>
      <c r="N12" s="13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
      </c>
      <c r="O12" s="133">
        <v>1.0</v>
      </c>
      <c r="P12" s="134" t="s">
        <v>119</v>
      </c>
      <c r="Q12" s="133" t="str">
        <f t="shared" si="1"/>
        <v/>
      </c>
      <c r="R12" s="135" t="s">
        <v>120</v>
      </c>
      <c r="S12" s="135" t="s">
        <v>104</v>
      </c>
      <c r="T12" s="136" t="str">
        <f t="shared" si="2"/>
        <v/>
      </c>
      <c r="U12" s="135" t="s">
        <v>105</v>
      </c>
      <c r="V12" s="135" t="s">
        <v>106</v>
      </c>
      <c r="W12" s="135" t="s">
        <v>107</v>
      </c>
      <c r="X12" s="137" t="str">
        <f>IFERROR(IF(Q12="Probabilidad",(I12-(+I12*T12)),IF(Q12="Impacto",I12,"")),"")</f>
        <v/>
      </c>
      <c r="Y12" s="138" t="str">
        <f t="shared" si="3"/>
        <v/>
      </c>
      <c r="Z12" s="139" t="str">
        <f t="shared" si="4"/>
        <v/>
      </c>
      <c r="AA12" s="138" t="str">
        <f t="shared" si="5"/>
        <v/>
      </c>
      <c r="AB12" s="139" t="str">
        <f>IFERROR(IF(Q12="Impacto",(M12-(+M12*T12)),IF(Q12="Probabilidad",M12,"")),"")</f>
        <v/>
      </c>
      <c r="AC12" s="140" t="str">
        <f t="shared" si="6"/>
        <v/>
      </c>
      <c r="AD12" s="141" t="s">
        <v>110</v>
      </c>
      <c r="AE12" s="142" t="s">
        <v>121</v>
      </c>
      <c r="AF12" s="133" t="s">
        <v>122</v>
      </c>
      <c r="AG12" s="143">
        <v>44572.0</v>
      </c>
      <c r="AH12" s="143">
        <v>44622.0</v>
      </c>
      <c r="AI12" s="142"/>
      <c r="AJ12" s="133"/>
      <c r="AK12" s="56"/>
      <c r="AL12" s="56"/>
      <c r="AM12" s="56"/>
      <c r="AN12" s="56"/>
      <c r="AO12" s="56"/>
      <c r="AP12" s="56"/>
      <c r="AQ12" s="56"/>
      <c r="AR12" s="56"/>
      <c r="AS12" s="56"/>
      <c r="AT12" s="56"/>
      <c r="AU12" s="56"/>
      <c r="AV12" s="56"/>
      <c r="AW12" s="56"/>
      <c r="AX12" s="56"/>
      <c r="AY12" s="56"/>
      <c r="AZ12" s="56"/>
      <c r="BA12" s="56"/>
      <c r="BB12" s="56"/>
      <c r="BC12" s="56"/>
      <c r="BD12" s="56"/>
    </row>
    <row r="13" ht="45.0" hidden="1" customHeight="1">
      <c r="A13" s="123"/>
      <c r="B13" s="123"/>
      <c r="C13" s="123"/>
      <c r="D13" s="123"/>
      <c r="E13" s="123"/>
      <c r="F13" s="123"/>
      <c r="G13" s="123"/>
      <c r="H13" s="123"/>
      <c r="I13" s="123"/>
      <c r="J13" s="123"/>
      <c r="K13" s="123"/>
      <c r="L13" s="123"/>
      <c r="M13" s="123"/>
      <c r="N13" s="123"/>
      <c r="O13" s="144">
        <v>2.0</v>
      </c>
      <c r="P13" s="145"/>
      <c r="Q13" s="144" t="str">
        <f t="shared" si="1"/>
        <v>Probabilidad</v>
      </c>
      <c r="R13" s="146" t="s">
        <v>103</v>
      </c>
      <c r="S13" s="146" t="s">
        <v>104</v>
      </c>
      <c r="T13" s="147" t="str">
        <f t="shared" si="2"/>
        <v>40%</v>
      </c>
      <c r="U13" s="146" t="s">
        <v>105</v>
      </c>
      <c r="V13" s="146" t="s">
        <v>123</v>
      </c>
      <c r="W13" s="146" t="s">
        <v>107</v>
      </c>
      <c r="X13" s="148">
        <f>IFERROR(IF(AND(Q12="Probabilidad",Q13="Probabilidad"),(Z12-(+Z12*T13)),IF(Q13="Probabilidad",(I12-(+I12*T13)),IF(Q13="Impacto",Z12,""))),"")</f>
        <v>0.48</v>
      </c>
      <c r="Y13" s="149" t="str">
        <f t="shared" si="3"/>
        <v>Media</v>
      </c>
      <c r="Z13" s="150">
        <f t="shared" si="4"/>
        <v>0.48</v>
      </c>
      <c r="AA13" s="149" t="str">
        <f t="shared" si="5"/>
        <v/>
      </c>
      <c r="AB13" s="150" t="str">
        <f>IFERROR(IF(AND(Q12="Impacto",Q13="Impacto"),(#REF!-(+#REF!*T13)),IF(Q13="Impacto",($M$12-(+$M$12*T13)),IF(Q13="Probabilidad",AB12,""))),"")</f>
        <v/>
      </c>
      <c r="AC13" s="151" t="str">
        <f t="shared" si="6"/>
        <v/>
      </c>
      <c r="AD13" s="152"/>
      <c r="AE13" s="153"/>
      <c r="AF13" s="144"/>
      <c r="AG13" s="154"/>
      <c r="AH13" s="154"/>
      <c r="AI13" s="153"/>
      <c r="AJ13" s="144"/>
      <c r="AK13" s="56"/>
      <c r="AL13" s="56"/>
      <c r="AM13" s="56"/>
      <c r="AN13" s="56"/>
      <c r="AO13" s="56"/>
      <c r="AP13" s="56"/>
      <c r="AQ13" s="56"/>
      <c r="AR13" s="56"/>
      <c r="AS13" s="56"/>
      <c r="AT13" s="56"/>
      <c r="AU13" s="56"/>
      <c r="AV13" s="56"/>
      <c r="AW13" s="56"/>
      <c r="AX13" s="56"/>
      <c r="AY13" s="56"/>
      <c r="AZ13" s="56"/>
      <c r="BA13" s="56"/>
      <c r="BB13" s="56"/>
      <c r="BC13" s="56"/>
      <c r="BD13" s="56"/>
    </row>
    <row r="14" ht="26.25" hidden="1" customHeight="1">
      <c r="A14" s="123"/>
      <c r="B14" s="123"/>
      <c r="C14" s="123"/>
      <c r="D14" s="123"/>
      <c r="E14" s="123"/>
      <c r="F14" s="123"/>
      <c r="G14" s="123"/>
      <c r="H14" s="123"/>
      <c r="I14" s="123"/>
      <c r="J14" s="123"/>
      <c r="K14" s="123"/>
      <c r="L14" s="123"/>
      <c r="M14" s="123"/>
      <c r="N14" s="123"/>
      <c r="O14" s="144">
        <v>3.0</v>
      </c>
      <c r="P14" s="155"/>
      <c r="Q14" s="144" t="str">
        <f t="shared" si="1"/>
        <v>Impacto</v>
      </c>
      <c r="R14" s="146" t="s">
        <v>124</v>
      </c>
      <c r="S14" s="146" t="s">
        <v>104</v>
      </c>
      <c r="T14" s="147" t="str">
        <f t="shared" si="2"/>
        <v>25%</v>
      </c>
      <c r="U14" s="146" t="s">
        <v>105</v>
      </c>
      <c r="V14" s="146" t="s">
        <v>106</v>
      </c>
      <c r="W14" s="146" t="s">
        <v>107</v>
      </c>
      <c r="X14" s="156">
        <f t="shared" ref="X14:X17" si="7">IFERROR(IF(AND(Q13="Probabilidad",Q14="Probabilidad"),(Z13-(+Z13*T14)),IF(AND(Q13="Impacto",Q14="Probabilidad"),(Z12-(+Z12*T14)),IF(Q14="Impacto",Z13,""))),"")</f>
        <v>0.48</v>
      </c>
      <c r="Y14" s="149" t="str">
        <f t="shared" si="3"/>
        <v>Media</v>
      </c>
      <c r="Z14" s="150">
        <f t="shared" si="4"/>
        <v>0.48</v>
      </c>
      <c r="AA14" s="149" t="str">
        <f t="shared" si="5"/>
        <v>Leve</v>
      </c>
      <c r="AB14" s="150">
        <f t="shared" ref="AB14:AB17" si="8">IFERROR(IF(AND(Q13="Impacto",Q14="Impacto"),(AB13-(+AB13*T14)),IF(AND(Q13="Probabilidad",Q14="Impacto"),(AB12-(+AB12*T14)),IF(Q14="Probabilidad",AB13,""))),"")</f>
        <v>0</v>
      </c>
      <c r="AC14" s="151" t="str">
        <f t="shared" si="6"/>
        <v>Moderado</v>
      </c>
      <c r="AD14" s="152"/>
      <c r="AE14" s="153"/>
      <c r="AF14" s="144"/>
      <c r="AG14" s="154"/>
      <c r="AH14" s="154"/>
      <c r="AI14" s="153"/>
      <c r="AJ14" s="144"/>
      <c r="AK14" s="56"/>
      <c r="AL14" s="56"/>
      <c r="AM14" s="56"/>
      <c r="AN14" s="56"/>
      <c r="AO14" s="56"/>
      <c r="AP14" s="56"/>
      <c r="AQ14" s="56"/>
      <c r="AR14" s="56"/>
      <c r="AS14" s="56"/>
      <c r="AT14" s="56"/>
      <c r="AU14" s="56"/>
      <c r="AV14" s="56"/>
      <c r="AW14" s="56"/>
      <c r="AX14" s="56"/>
      <c r="AY14" s="56"/>
      <c r="AZ14" s="56"/>
      <c r="BA14" s="56"/>
      <c r="BB14" s="56"/>
      <c r="BC14" s="56"/>
      <c r="BD14" s="56"/>
    </row>
    <row r="15" ht="26.25" hidden="1" customHeight="1">
      <c r="A15" s="123"/>
      <c r="B15" s="123"/>
      <c r="C15" s="123"/>
      <c r="D15" s="123"/>
      <c r="E15" s="123"/>
      <c r="F15" s="123"/>
      <c r="G15" s="123"/>
      <c r="H15" s="123"/>
      <c r="I15" s="123"/>
      <c r="J15" s="123"/>
      <c r="K15" s="123"/>
      <c r="L15" s="123"/>
      <c r="M15" s="123"/>
      <c r="N15" s="123"/>
      <c r="O15" s="144">
        <v>4.0</v>
      </c>
      <c r="P15" s="145"/>
      <c r="Q15" s="144" t="str">
        <f t="shared" si="1"/>
        <v/>
      </c>
      <c r="R15" s="146"/>
      <c r="S15" s="146"/>
      <c r="T15" s="147" t="str">
        <f t="shared" si="2"/>
        <v/>
      </c>
      <c r="U15" s="146"/>
      <c r="V15" s="146"/>
      <c r="W15" s="146"/>
      <c r="X15" s="156" t="str">
        <f t="shared" si="7"/>
        <v/>
      </c>
      <c r="Y15" s="149" t="str">
        <f t="shared" si="3"/>
        <v/>
      </c>
      <c r="Z15" s="150" t="str">
        <f t="shared" si="4"/>
        <v/>
      </c>
      <c r="AA15" s="149" t="str">
        <f t="shared" si="5"/>
        <v/>
      </c>
      <c r="AB15" s="150" t="str">
        <f t="shared" si="8"/>
        <v/>
      </c>
      <c r="AC15" s="151" t="str">
        <f t="shared" si="6"/>
        <v/>
      </c>
      <c r="AD15" s="152"/>
      <c r="AE15" s="153"/>
      <c r="AF15" s="144"/>
      <c r="AG15" s="154"/>
      <c r="AH15" s="154"/>
      <c r="AI15" s="153"/>
      <c r="AJ15" s="144"/>
      <c r="AK15" s="56"/>
      <c r="AL15" s="56"/>
      <c r="AM15" s="56"/>
      <c r="AN15" s="56"/>
      <c r="AO15" s="56"/>
      <c r="AP15" s="56"/>
      <c r="AQ15" s="56"/>
      <c r="AR15" s="56"/>
      <c r="AS15" s="56"/>
      <c r="AT15" s="56"/>
      <c r="AU15" s="56"/>
      <c r="AV15" s="56"/>
      <c r="AW15" s="56"/>
      <c r="AX15" s="56"/>
      <c r="AY15" s="56"/>
      <c r="AZ15" s="56"/>
      <c r="BA15" s="56"/>
      <c r="BB15" s="56"/>
      <c r="BC15" s="56"/>
      <c r="BD15" s="56"/>
    </row>
    <row r="16" ht="26.25" hidden="1" customHeight="1">
      <c r="A16" s="123"/>
      <c r="B16" s="123"/>
      <c r="C16" s="123"/>
      <c r="D16" s="123"/>
      <c r="E16" s="123"/>
      <c r="F16" s="123"/>
      <c r="G16" s="123"/>
      <c r="H16" s="123"/>
      <c r="I16" s="123"/>
      <c r="J16" s="123"/>
      <c r="K16" s="123"/>
      <c r="L16" s="123"/>
      <c r="M16" s="123"/>
      <c r="N16" s="123"/>
      <c r="O16" s="144">
        <v>5.0</v>
      </c>
      <c r="P16" s="145"/>
      <c r="Q16" s="144" t="str">
        <f t="shared" si="1"/>
        <v/>
      </c>
      <c r="R16" s="146"/>
      <c r="S16" s="146"/>
      <c r="T16" s="147" t="str">
        <f t="shared" si="2"/>
        <v/>
      </c>
      <c r="U16" s="146"/>
      <c r="V16" s="146"/>
      <c r="W16" s="146"/>
      <c r="X16" s="156" t="str">
        <f t="shared" si="7"/>
        <v/>
      </c>
      <c r="Y16" s="149" t="str">
        <f t="shared" si="3"/>
        <v/>
      </c>
      <c r="Z16" s="150" t="str">
        <f t="shared" si="4"/>
        <v/>
      </c>
      <c r="AA16" s="149" t="str">
        <f t="shared" si="5"/>
        <v/>
      </c>
      <c r="AB16" s="150" t="str">
        <f t="shared" si="8"/>
        <v/>
      </c>
      <c r="AC16" s="151" t="str">
        <f t="shared" si="6"/>
        <v/>
      </c>
      <c r="AD16" s="152"/>
      <c r="AE16" s="153"/>
      <c r="AF16" s="144"/>
      <c r="AG16" s="154"/>
      <c r="AH16" s="154"/>
      <c r="AI16" s="153"/>
      <c r="AJ16" s="144"/>
      <c r="AK16" s="56"/>
      <c r="AL16" s="56"/>
      <c r="AM16" s="56"/>
      <c r="AN16" s="56"/>
      <c r="AO16" s="56"/>
      <c r="AP16" s="56"/>
      <c r="AQ16" s="56"/>
      <c r="AR16" s="56"/>
      <c r="AS16" s="56"/>
      <c r="AT16" s="56"/>
      <c r="AU16" s="56"/>
      <c r="AV16" s="56"/>
      <c r="AW16" s="56"/>
      <c r="AX16" s="56"/>
      <c r="AY16" s="56"/>
      <c r="AZ16" s="56"/>
      <c r="BA16" s="56"/>
      <c r="BB16" s="56"/>
      <c r="BC16" s="56"/>
      <c r="BD16" s="56"/>
    </row>
    <row r="17" ht="69.0" hidden="1" customHeight="1">
      <c r="A17" s="94"/>
      <c r="B17" s="94"/>
      <c r="C17" s="94"/>
      <c r="D17" s="94"/>
      <c r="E17" s="94"/>
      <c r="F17" s="94"/>
      <c r="G17" s="94"/>
      <c r="H17" s="94"/>
      <c r="I17" s="94"/>
      <c r="J17" s="94"/>
      <c r="K17" s="94"/>
      <c r="L17" s="94"/>
      <c r="M17" s="94"/>
      <c r="N17" s="94"/>
      <c r="O17" s="144">
        <v>6.0</v>
      </c>
      <c r="P17" s="145"/>
      <c r="Q17" s="144" t="str">
        <f t="shared" si="1"/>
        <v/>
      </c>
      <c r="R17" s="146"/>
      <c r="S17" s="146"/>
      <c r="T17" s="147" t="str">
        <f t="shared" si="2"/>
        <v/>
      </c>
      <c r="U17" s="146"/>
      <c r="V17" s="146"/>
      <c r="W17" s="146"/>
      <c r="X17" s="156" t="str">
        <f t="shared" si="7"/>
        <v/>
      </c>
      <c r="Y17" s="149" t="str">
        <f t="shared" si="3"/>
        <v/>
      </c>
      <c r="Z17" s="150" t="str">
        <f t="shared" si="4"/>
        <v/>
      </c>
      <c r="AA17" s="149" t="str">
        <f t="shared" si="5"/>
        <v/>
      </c>
      <c r="AB17" s="150" t="str">
        <f t="shared" si="8"/>
        <v/>
      </c>
      <c r="AC17" s="151" t="str">
        <f t="shared" si="6"/>
        <v/>
      </c>
      <c r="AD17" s="152"/>
      <c r="AE17" s="153"/>
      <c r="AF17" s="144"/>
      <c r="AG17" s="154"/>
      <c r="AH17" s="154"/>
      <c r="AI17" s="153"/>
      <c r="AJ17" s="144"/>
      <c r="AK17" s="56"/>
      <c r="AL17" s="56"/>
      <c r="AM17" s="56"/>
      <c r="AN17" s="56"/>
      <c r="AO17" s="56"/>
      <c r="AP17" s="56"/>
      <c r="AQ17" s="56"/>
      <c r="AR17" s="56"/>
      <c r="AS17" s="56"/>
      <c r="AT17" s="56"/>
      <c r="AU17" s="56"/>
      <c r="AV17" s="56"/>
      <c r="AW17" s="56"/>
      <c r="AX17" s="56"/>
      <c r="AY17" s="56"/>
      <c r="AZ17" s="56"/>
      <c r="BA17" s="56"/>
      <c r="BB17" s="56"/>
      <c r="BC17" s="56"/>
      <c r="BD17" s="56"/>
    </row>
    <row r="18" ht="49.5" customHeight="1">
      <c r="A18" s="144"/>
      <c r="B18" s="157" t="s">
        <v>125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66"/>
      <c r="AK18" s="56"/>
      <c r="AL18" s="56"/>
      <c r="AM18" s="56"/>
      <c r="AN18" s="56"/>
      <c r="AO18" s="56"/>
      <c r="AP18" s="56"/>
      <c r="AQ18" s="56"/>
      <c r="AR18" s="56"/>
      <c r="AS18" s="56"/>
      <c r="AT18" s="56"/>
      <c r="AU18" s="56"/>
      <c r="AV18" s="56"/>
      <c r="AW18" s="56"/>
      <c r="AX18" s="56"/>
      <c r="AY18" s="56"/>
      <c r="AZ18" s="56"/>
      <c r="BA18" s="56"/>
      <c r="BB18" s="56"/>
      <c r="BC18" s="56"/>
      <c r="BD18" s="56"/>
    </row>
    <row r="19" ht="16.5" customHeight="1">
      <c r="A19" s="158"/>
      <c r="B19" s="158"/>
      <c r="C19" s="158"/>
      <c r="D19" s="158"/>
      <c r="E19" s="56"/>
      <c r="F19" s="159"/>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row>
    <row r="20" ht="16.5" hidden="1" customHeight="1">
      <c r="A20" s="56"/>
      <c r="B20" s="160" t="s">
        <v>126</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row>
    <row r="21" ht="16.5" customHeight="1">
      <c r="A21" s="158"/>
      <c r="B21" s="158"/>
      <c r="C21" s="158"/>
      <c r="D21" s="158"/>
      <c r="E21" s="56"/>
      <c r="F21" s="159"/>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row>
    <row r="22" ht="16.5" customHeight="1">
      <c r="A22" s="158"/>
      <c r="B22" s="158"/>
      <c r="C22" s="158"/>
      <c r="D22" s="158"/>
      <c r="E22" s="56"/>
      <c r="F22" s="159"/>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row>
    <row r="23" ht="16.5" customHeight="1">
      <c r="A23" s="158"/>
      <c r="B23" s="158"/>
      <c r="C23" s="158"/>
      <c r="D23" s="158"/>
      <c r="E23" s="56"/>
      <c r="F23" s="159"/>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row>
    <row r="24" ht="16.5" customHeight="1">
      <c r="A24" s="158"/>
      <c r="B24" s="158"/>
      <c r="C24" s="158"/>
      <c r="D24" s="158"/>
      <c r="E24" s="56"/>
      <c r="F24" s="159"/>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row>
    <row r="25" ht="16.5" customHeight="1">
      <c r="A25" s="158"/>
      <c r="B25" s="158"/>
      <c r="C25" s="158"/>
      <c r="D25" s="158"/>
      <c r="E25" s="56"/>
      <c r="F25" s="159"/>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row>
    <row r="26" ht="16.5" customHeight="1">
      <c r="A26" s="158"/>
      <c r="B26" s="158"/>
      <c r="C26" s="158"/>
      <c r="D26" s="158"/>
      <c r="E26" s="56"/>
      <c r="F26" s="159"/>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row>
    <row r="27" ht="16.5" customHeight="1">
      <c r="A27" s="158"/>
      <c r="B27" s="158"/>
      <c r="C27" s="158"/>
      <c r="D27" s="158"/>
      <c r="E27" s="56"/>
      <c r="F27" s="159"/>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row>
    <row r="28" ht="16.5" customHeight="1">
      <c r="A28" s="158"/>
      <c r="B28" s="158"/>
      <c r="C28" s="158"/>
      <c r="D28" s="158"/>
      <c r="E28" s="56"/>
      <c r="F28" s="159"/>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row>
    <row r="29" ht="16.5" customHeight="1">
      <c r="A29" s="158"/>
      <c r="B29" s="158"/>
      <c r="C29" s="158"/>
      <c r="D29" s="158"/>
      <c r="E29" s="56"/>
      <c r="F29" s="159"/>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row>
    <row r="30" ht="16.5" customHeight="1">
      <c r="A30" s="158"/>
      <c r="B30" s="158"/>
      <c r="C30" s="158"/>
      <c r="D30" s="158"/>
      <c r="E30" s="56"/>
      <c r="F30" s="159"/>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ht="16.5" customHeight="1">
      <c r="A31" s="158"/>
      <c r="B31" s="158"/>
      <c r="C31" s="158"/>
      <c r="D31" s="158"/>
      <c r="E31" s="56"/>
      <c r="F31" s="159"/>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row>
    <row r="32" ht="16.5" customHeight="1">
      <c r="A32" s="158"/>
      <c r="B32" s="158"/>
      <c r="C32" s="158"/>
      <c r="D32" s="158"/>
      <c r="E32" s="56"/>
      <c r="F32" s="159"/>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ht="16.5" customHeight="1">
      <c r="A33" s="158"/>
      <c r="B33" s="158"/>
      <c r="C33" s="158"/>
      <c r="D33" s="158"/>
      <c r="E33" s="56"/>
      <c r="F33" s="159"/>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ht="16.5" customHeight="1">
      <c r="A34" s="158"/>
      <c r="B34" s="158"/>
      <c r="C34" s="158"/>
      <c r="D34" s="158"/>
      <c r="E34" s="56"/>
      <c r="F34" s="159"/>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ht="16.5" customHeight="1">
      <c r="A35" s="158"/>
      <c r="B35" s="158"/>
      <c r="C35" s="158"/>
      <c r="D35" s="158"/>
      <c r="E35" s="56"/>
      <c r="F35" s="159"/>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ht="16.5" customHeight="1">
      <c r="A36" s="158"/>
      <c r="B36" s="158"/>
      <c r="C36" s="158"/>
      <c r="D36" s="158"/>
      <c r="E36" s="56"/>
      <c r="F36" s="159"/>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ht="16.5" customHeight="1">
      <c r="A37" s="158"/>
      <c r="B37" s="158"/>
      <c r="C37" s="158"/>
      <c r="D37" s="158"/>
      <c r="E37" s="56"/>
      <c r="F37" s="159"/>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ht="16.5" customHeight="1">
      <c r="A38" s="158"/>
      <c r="B38" s="158"/>
      <c r="C38" s="158"/>
      <c r="D38" s="158"/>
      <c r="E38" s="56"/>
      <c r="F38" s="159"/>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ht="16.5" customHeight="1">
      <c r="A39" s="158"/>
      <c r="B39" s="158"/>
      <c r="C39" s="158"/>
      <c r="D39" s="158"/>
      <c r="E39" s="56"/>
      <c r="F39" s="159"/>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ht="16.5" customHeight="1">
      <c r="A40" s="158"/>
      <c r="B40" s="158"/>
      <c r="C40" s="158"/>
      <c r="D40" s="158"/>
      <c r="E40" s="56"/>
      <c r="F40" s="159"/>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ht="16.5" customHeight="1">
      <c r="A41" s="158"/>
      <c r="B41" s="158"/>
      <c r="C41" s="158"/>
      <c r="D41" s="158"/>
      <c r="E41" s="56"/>
      <c r="F41" s="159"/>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ht="16.5" customHeight="1">
      <c r="A42" s="158"/>
      <c r="B42" s="158"/>
      <c r="C42" s="158"/>
      <c r="D42" s="158"/>
      <c r="E42" s="56"/>
      <c r="F42" s="159"/>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ht="16.5" customHeight="1">
      <c r="A43" s="158"/>
      <c r="B43" s="158"/>
      <c r="C43" s="158"/>
      <c r="D43" s="158"/>
      <c r="E43" s="56"/>
      <c r="F43" s="159"/>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ht="16.5" customHeight="1">
      <c r="A44" s="158"/>
      <c r="B44" s="158"/>
      <c r="C44" s="158"/>
      <c r="D44" s="158"/>
      <c r="E44" s="56"/>
      <c r="F44" s="159"/>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ht="16.5" customHeight="1">
      <c r="A45" s="158"/>
      <c r="B45" s="158"/>
      <c r="C45" s="158"/>
      <c r="D45" s="158"/>
      <c r="E45" s="56"/>
      <c r="F45" s="159"/>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ht="16.5" customHeight="1">
      <c r="A46" s="158"/>
      <c r="B46" s="158"/>
      <c r="C46" s="158"/>
      <c r="D46" s="158"/>
      <c r="E46" s="56"/>
      <c r="F46" s="159"/>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ht="16.5" customHeight="1">
      <c r="A47" s="158"/>
      <c r="B47" s="158"/>
      <c r="C47" s="158"/>
      <c r="D47" s="158"/>
      <c r="E47" s="56"/>
      <c r="F47" s="159"/>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ht="16.5" customHeight="1">
      <c r="A48" s="158"/>
      <c r="B48" s="158"/>
      <c r="C48" s="158"/>
      <c r="D48" s="158"/>
      <c r="E48" s="56"/>
      <c r="F48" s="159"/>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ht="16.5" customHeight="1">
      <c r="A49" s="158"/>
      <c r="B49" s="158"/>
      <c r="C49" s="158"/>
      <c r="D49" s="158"/>
      <c r="E49" s="56"/>
      <c r="F49" s="159"/>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ht="16.5" customHeight="1">
      <c r="A50" s="158"/>
      <c r="B50" s="158"/>
      <c r="C50" s="158"/>
      <c r="D50" s="158"/>
      <c r="E50" s="56"/>
      <c r="F50" s="159"/>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ht="16.5" customHeight="1">
      <c r="A51" s="158"/>
      <c r="B51" s="158"/>
      <c r="C51" s="158"/>
      <c r="D51" s="158"/>
      <c r="E51" s="56"/>
      <c r="F51" s="159"/>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ht="16.5" customHeight="1">
      <c r="A52" s="158"/>
      <c r="B52" s="158"/>
      <c r="C52" s="158"/>
      <c r="D52" s="158"/>
      <c r="E52" s="56"/>
      <c r="F52" s="159"/>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row>
    <row r="53" ht="16.5" customHeight="1">
      <c r="A53" s="158"/>
      <c r="B53" s="158"/>
      <c r="C53" s="158"/>
      <c r="D53" s="158"/>
      <c r="E53" s="56"/>
      <c r="F53" s="159"/>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row>
    <row r="54" ht="16.5" customHeight="1">
      <c r="A54" s="158"/>
      <c r="B54" s="158"/>
      <c r="C54" s="158"/>
      <c r="D54" s="158"/>
      <c r="E54" s="56"/>
      <c r="F54" s="159"/>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row>
    <row r="55" ht="16.5" customHeight="1">
      <c r="A55" s="158"/>
      <c r="B55" s="158"/>
      <c r="C55" s="158"/>
      <c r="D55" s="158"/>
      <c r="E55" s="56"/>
      <c r="F55" s="159"/>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row>
    <row r="56" ht="16.5" customHeight="1">
      <c r="A56" s="158"/>
      <c r="B56" s="158"/>
      <c r="C56" s="158"/>
      <c r="D56" s="158"/>
      <c r="E56" s="56"/>
      <c r="F56" s="159"/>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row>
    <row r="57" ht="16.5" customHeight="1">
      <c r="A57" s="158"/>
      <c r="B57" s="158"/>
      <c r="C57" s="158"/>
      <c r="D57" s="158"/>
      <c r="E57" s="56"/>
      <c r="F57" s="159"/>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row>
    <row r="58" ht="16.5" customHeight="1">
      <c r="A58" s="158"/>
      <c r="B58" s="158"/>
      <c r="C58" s="158"/>
      <c r="D58" s="158"/>
      <c r="E58" s="56"/>
      <c r="F58" s="159"/>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row>
    <row r="59" ht="16.5" customHeight="1">
      <c r="A59" s="158"/>
      <c r="B59" s="158"/>
      <c r="C59" s="158"/>
      <c r="D59" s="158"/>
      <c r="E59" s="56"/>
      <c r="F59" s="159"/>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row>
    <row r="60" ht="16.5" customHeight="1">
      <c r="A60" s="158"/>
      <c r="B60" s="158"/>
      <c r="C60" s="158"/>
      <c r="D60" s="158"/>
      <c r="E60" s="56"/>
      <c r="F60" s="159"/>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row>
    <row r="61" ht="16.5" customHeight="1">
      <c r="A61" s="158"/>
      <c r="B61" s="158"/>
      <c r="C61" s="158"/>
      <c r="D61" s="158"/>
      <c r="E61" s="56"/>
      <c r="F61" s="159"/>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row>
    <row r="62" ht="16.5" customHeight="1">
      <c r="A62" s="158"/>
      <c r="B62" s="158"/>
      <c r="C62" s="158"/>
      <c r="D62" s="158"/>
      <c r="E62" s="56"/>
      <c r="F62" s="159"/>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row>
    <row r="63" ht="16.5" customHeight="1">
      <c r="A63" s="158"/>
      <c r="B63" s="158"/>
      <c r="C63" s="158"/>
      <c r="D63" s="158"/>
      <c r="E63" s="56"/>
      <c r="F63" s="159"/>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row>
    <row r="64" ht="16.5" customHeight="1">
      <c r="A64" s="158"/>
      <c r="B64" s="158"/>
      <c r="C64" s="158"/>
      <c r="D64" s="158"/>
      <c r="E64" s="56"/>
      <c r="F64" s="159"/>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row>
    <row r="65" ht="16.5" customHeight="1">
      <c r="A65" s="158"/>
      <c r="B65" s="158"/>
      <c r="C65" s="158"/>
      <c r="D65" s="158"/>
      <c r="E65" s="56"/>
      <c r="F65" s="159"/>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row>
    <row r="66" ht="16.5" customHeight="1">
      <c r="A66" s="158"/>
      <c r="B66" s="158"/>
      <c r="C66" s="158"/>
      <c r="D66" s="158"/>
      <c r="E66" s="56"/>
      <c r="F66" s="159"/>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row>
    <row r="67" ht="16.5" customHeight="1">
      <c r="A67" s="158"/>
      <c r="B67" s="158"/>
      <c r="C67" s="158"/>
      <c r="D67" s="158"/>
      <c r="E67" s="56"/>
      <c r="F67" s="159"/>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row>
    <row r="68" ht="16.5" customHeight="1">
      <c r="A68" s="158"/>
      <c r="B68" s="158"/>
      <c r="C68" s="158"/>
      <c r="D68" s="158"/>
      <c r="E68" s="56"/>
      <c r="F68" s="159"/>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row>
    <row r="69" ht="16.5" customHeight="1">
      <c r="A69" s="158"/>
      <c r="B69" s="158"/>
      <c r="C69" s="158"/>
      <c r="D69" s="158"/>
      <c r="E69" s="56"/>
      <c r="F69" s="159"/>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row>
    <row r="70" ht="16.5" customHeight="1">
      <c r="A70" s="158"/>
      <c r="B70" s="158"/>
      <c r="C70" s="158"/>
      <c r="D70" s="158"/>
      <c r="E70" s="56"/>
      <c r="F70" s="159"/>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row>
    <row r="71" ht="16.5" customHeight="1">
      <c r="A71" s="158"/>
      <c r="B71" s="158"/>
      <c r="C71" s="158"/>
      <c r="D71" s="158"/>
      <c r="E71" s="56"/>
      <c r="F71" s="159"/>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row>
    <row r="72" ht="16.5" customHeight="1">
      <c r="A72" s="158"/>
      <c r="B72" s="158"/>
      <c r="C72" s="158"/>
      <c r="D72" s="158"/>
      <c r="E72" s="56"/>
      <c r="F72" s="159"/>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row>
    <row r="73" ht="16.5" customHeight="1">
      <c r="A73" s="158"/>
      <c r="B73" s="158"/>
      <c r="C73" s="158"/>
      <c r="D73" s="158"/>
      <c r="E73" s="56"/>
      <c r="F73" s="159"/>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row>
    <row r="74" ht="16.5" customHeight="1">
      <c r="A74" s="158"/>
      <c r="B74" s="158"/>
      <c r="C74" s="158"/>
      <c r="D74" s="158"/>
      <c r="E74" s="56"/>
      <c r="F74" s="159"/>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row>
    <row r="75" ht="16.5" customHeight="1">
      <c r="A75" s="158"/>
      <c r="B75" s="158"/>
      <c r="C75" s="158"/>
      <c r="D75" s="158"/>
      <c r="E75" s="56"/>
      <c r="F75" s="159"/>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row>
    <row r="76" ht="16.5" customHeight="1">
      <c r="A76" s="158"/>
      <c r="B76" s="158"/>
      <c r="C76" s="158"/>
      <c r="D76" s="158"/>
      <c r="E76" s="56"/>
      <c r="F76" s="159"/>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row>
    <row r="77" ht="16.5" customHeight="1">
      <c r="A77" s="158"/>
      <c r="B77" s="158"/>
      <c r="C77" s="158"/>
      <c r="D77" s="158"/>
      <c r="E77" s="56"/>
      <c r="F77" s="159"/>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row>
    <row r="78" ht="16.5" customHeight="1">
      <c r="A78" s="158"/>
      <c r="B78" s="158"/>
      <c r="C78" s="158"/>
      <c r="D78" s="158"/>
      <c r="E78" s="56"/>
      <c r="F78" s="159"/>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row>
    <row r="79" ht="16.5" customHeight="1">
      <c r="A79" s="158"/>
      <c r="B79" s="158"/>
      <c r="C79" s="158"/>
      <c r="D79" s="158"/>
      <c r="E79" s="56"/>
      <c r="F79" s="159"/>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row>
    <row r="80" ht="16.5" customHeight="1">
      <c r="A80" s="158"/>
      <c r="B80" s="158"/>
      <c r="C80" s="158"/>
      <c r="D80" s="158"/>
      <c r="E80" s="56"/>
      <c r="F80" s="159"/>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row>
    <row r="81" ht="16.5" customHeight="1">
      <c r="A81" s="158"/>
      <c r="B81" s="158"/>
      <c r="C81" s="158"/>
      <c r="D81" s="158"/>
      <c r="E81" s="56"/>
      <c r="F81" s="159"/>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row>
    <row r="82" ht="16.5" customHeight="1">
      <c r="A82" s="158"/>
      <c r="B82" s="158"/>
      <c r="C82" s="158"/>
      <c r="D82" s="158"/>
      <c r="E82" s="56"/>
      <c r="F82" s="159"/>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row>
    <row r="83" ht="16.5" customHeight="1">
      <c r="A83" s="158"/>
      <c r="B83" s="158"/>
      <c r="C83" s="158"/>
      <c r="D83" s="158"/>
      <c r="E83" s="56"/>
      <c r="F83" s="159"/>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row>
    <row r="84" ht="16.5" customHeight="1">
      <c r="A84" s="158"/>
      <c r="B84" s="158"/>
      <c r="C84" s="158"/>
      <c r="D84" s="158"/>
      <c r="E84" s="56"/>
      <c r="F84" s="159"/>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row>
    <row r="85" ht="16.5" customHeight="1">
      <c r="A85" s="158"/>
      <c r="B85" s="158"/>
      <c r="C85" s="158"/>
      <c r="D85" s="158"/>
      <c r="E85" s="56"/>
      <c r="F85" s="159"/>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row>
    <row r="86" ht="16.5" customHeight="1">
      <c r="A86" s="158"/>
      <c r="B86" s="158"/>
      <c r="C86" s="158"/>
      <c r="D86" s="158"/>
      <c r="E86" s="56"/>
      <c r="F86" s="159"/>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row>
    <row r="87" ht="16.5" customHeight="1">
      <c r="A87" s="158"/>
      <c r="B87" s="158"/>
      <c r="C87" s="158"/>
      <c r="D87" s="158"/>
      <c r="E87" s="56"/>
      <c r="F87" s="159"/>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row>
    <row r="88" ht="16.5" customHeight="1">
      <c r="A88" s="158"/>
      <c r="B88" s="158"/>
      <c r="C88" s="158"/>
      <c r="D88" s="158"/>
      <c r="E88" s="56"/>
      <c r="F88" s="159"/>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row>
    <row r="89" ht="16.5" customHeight="1">
      <c r="A89" s="158"/>
      <c r="B89" s="158"/>
      <c r="C89" s="158"/>
      <c r="D89" s="158"/>
      <c r="E89" s="56"/>
      <c r="F89" s="159"/>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row>
    <row r="90" ht="16.5" customHeight="1">
      <c r="A90" s="158"/>
      <c r="B90" s="158"/>
      <c r="C90" s="158"/>
      <c r="D90" s="158"/>
      <c r="E90" s="56"/>
      <c r="F90" s="159"/>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row>
    <row r="91" ht="16.5" customHeight="1">
      <c r="A91" s="158"/>
      <c r="B91" s="158"/>
      <c r="C91" s="158"/>
      <c r="D91" s="158"/>
      <c r="E91" s="56"/>
      <c r="F91" s="159"/>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row>
    <row r="92" ht="16.5" customHeight="1">
      <c r="A92" s="158"/>
      <c r="B92" s="158"/>
      <c r="C92" s="158"/>
      <c r="D92" s="158"/>
      <c r="E92" s="56"/>
      <c r="F92" s="159"/>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row>
    <row r="93" ht="16.5" customHeight="1">
      <c r="A93" s="158"/>
      <c r="B93" s="158"/>
      <c r="C93" s="158"/>
      <c r="D93" s="158"/>
      <c r="E93" s="56"/>
      <c r="F93" s="159"/>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row>
    <row r="94" ht="16.5" customHeight="1">
      <c r="A94" s="158"/>
      <c r="B94" s="158"/>
      <c r="C94" s="158"/>
      <c r="D94" s="158"/>
      <c r="E94" s="56"/>
      <c r="F94" s="159"/>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row>
    <row r="95" ht="16.5" customHeight="1">
      <c r="A95" s="158"/>
      <c r="B95" s="158"/>
      <c r="C95" s="158"/>
      <c r="D95" s="158"/>
      <c r="E95" s="56"/>
      <c r="F95" s="159"/>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row>
    <row r="96" ht="16.5" customHeight="1">
      <c r="A96" s="158"/>
      <c r="B96" s="158"/>
      <c r="C96" s="158"/>
      <c r="D96" s="158"/>
      <c r="E96" s="56"/>
      <c r="F96" s="159"/>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row>
    <row r="97" ht="16.5" customHeight="1">
      <c r="A97" s="158"/>
      <c r="B97" s="158"/>
      <c r="C97" s="158"/>
      <c r="D97" s="158"/>
      <c r="E97" s="56"/>
      <c r="F97" s="159"/>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row>
    <row r="98" ht="16.5" customHeight="1">
      <c r="A98" s="158"/>
      <c r="B98" s="158"/>
      <c r="C98" s="158"/>
      <c r="D98" s="158"/>
      <c r="E98" s="56"/>
      <c r="F98" s="159"/>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row>
    <row r="99" ht="16.5" customHeight="1">
      <c r="A99" s="158"/>
      <c r="B99" s="158"/>
      <c r="C99" s="158"/>
      <c r="D99" s="158"/>
      <c r="E99" s="56"/>
      <c r="F99" s="159"/>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row>
    <row r="100" ht="16.5" customHeight="1">
      <c r="A100" s="158"/>
      <c r="B100" s="158"/>
      <c r="C100" s="158"/>
      <c r="D100" s="158"/>
      <c r="E100" s="56"/>
      <c r="F100" s="159"/>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row>
    <row r="101" ht="16.5" customHeight="1">
      <c r="A101" s="158"/>
      <c r="B101" s="158"/>
      <c r="C101" s="158"/>
      <c r="D101" s="158"/>
      <c r="E101" s="56"/>
      <c r="F101" s="159"/>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row>
    <row r="102" ht="16.5" customHeight="1">
      <c r="A102" s="158"/>
      <c r="B102" s="158"/>
      <c r="C102" s="158"/>
      <c r="D102" s="158"/>
      <c r="E102" s="56"/>
      <c r="F102" s="159"/>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row>
    <row r="103" ht="16.5" customHeight="1">
      <c r="A103" s="158"/>
      <c r="B103" s="158"/>
      <c r="C103" s="158"/>
      <c r="D103" s="158"/>
      <c r="E103" s="56"/>
      <c r="F103" s="159"/>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row>
    <row r="104" ht="16.5" customHeight="1">
      <c r="A104" s="158"/>
      <c r="B104" s="158"/>
      <c r="C104" s="158"/>
      <c r="D104" s="158"/>
      <c r="E104" s="56"/>
      <c r="F104" s="159"/>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row>
    <row r="105" ht="16.5" customHeight="1">
      <c r="A105" s="158"/>
      <c r="B105" s="158"/>
      <c r="C105" s="158"/>
      <c r="D105" s="158"/>
      <c r="E105" s="56"/>
      <c r="F105" s="159"/>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row>
    <row r="106" ht="16.5" customHeight="1">
      <c r="A106" s="158"/>
      <c r="B106" s="158"/>
      <c r="C106" s="158"/>
      <c r="D106" s="158"/>
      <c r="E106" s="56"/>
      <c r="F106" s="159"/>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row>
    <row r="107" ht="16.5" customHeight="1">
      <c r="A107" s="158"/>
      <c r="B107" s="158"/>
      <c r="C107" s="158"/>
      <c r="D107" s="158"/>
      <c r="E107" s="56"/>
      <c r="F107" s="159"/>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row>
    <row r="108" ht="16.5" customHeight="1">
      <c r="A108" s="158"/>
      <c r="B108" s="158"/>
      <c r="C108" s="158"/>
      <c r="D108" s="158"/>
      <c r="E108" s="56"/>
      <c r="F108" s="159"/>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row>
    <row r="109" ht="16.5" customHeight="1">
      <c r="A109" s="158"/>
      <c r="B109" s="158"/>
      <c r="C109" s="158"/>
      <c r="D109" s="158"/>
      <c r="E109" s="56"/>
      <c r="F109" s="159"/>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row>
    <row r="110" ht="16.5" customHeight="1">
      <c r="A110" s="158"/>
      <c r="B110" s="158"/>
      <c r="C110" s="158"/>
      <c r="D110" s="158"/>
      <c r="E110" s="56"/>
      <c r="F110" s="159"/>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row>
    <row r="111" ht="16.5" customHeight="1">
      <c r="A111" s="158"/>
      <c r="B111" s="158"/>
      <c r="C111" s="158"/>
      <c r="D111" s="158"/>
      <c r="E111" s="56"/>
      <c r="F111" s="159"/>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row>
    <row r="112" ht="16.5" customHeight="1">
      <c r="A112" s="158"/>
      <c r="B112" s="158"/>
      <c r="C112" s="158"/>
      <c r="D112" s="158"/>
      <c r="E112" s="56"/>
      <c r="F112" s="159"/>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row>
    <row r="113" ht="16.5" customHeight="1">
      <c r="A113" s="158"/>
      <c r="B113" s="158"/>
      <c r="C113" s="158"/>
      <c r="D113" s="158"/>
      <c r="E113" s="56"/>
      <c r="F113" s="159"/>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row>
    <row r="114" ht="16.5" customHeight="1">
      <c r="A114" s="158"/>
      <c r="B114" s="158"/>
      <c r="C114" s="158"/>
      <c r="D114" s="158"/>
      <c r="E114" s="56"/>
      <c r="F114" s="159"/>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ht="16.5" customHeight="1">
      <c r="A115" s="158"/>
      <c r="B115" s="158"/>
      <c r="C115" s="158"/>
      <c r="D115" s="158"/>
      <c r="E115" s="56"/>
      <c r="F115" s="159"/>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ht="16.5" customHeight="1">
      <c r="A116" s="158"/>
      <c r="B116" s="158"/>
      <c r="C116" s="158"/>
      <c r="D116" s="158"/>
      <c r="E116" s="56"/>
      <c r="F116" s="159"/>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ht="16.5" customHeight="1">
      <c r="A117" s="158"/>
      <c r="B117" s="158"/>
      <c r="C117" s="158"/>
      <c r="D117" s="158"/>
      <c r="E117" s="56"/>
      <c r="F117" s="159"/>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ht="16.5" customHeight="1">
      <c r="A118" s="158"/>
      <c r="B118" s="158"/>
      <c r="C118" s="158"/>
      <c r="D118" s="158"/>
      <c r="E118" s="56"/>
      <c r="F118" s="159"/>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ht="16.5" customHeight="1">
      <c r="A119" s="158"/>
      <c r="B119" s="158"/>
      <c r="C119" s="158"/>
      <c r="D119" s="158"/>
      <c r="E119" s="56"/>
      <c r="F119" s="159"/>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ht="16.5" customHeight="1">
      <c r="A120" s="158"/>
      <c r="B120" s="158"/>
      <c r="C120" s="158"/>
      <c r="D120" s="158"/>
      <c r="E120" s="56"/>
      <c r="F120" s="159"/>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ht="16.5" customHeight="1">
      <c r="A121" s="158"/>
      <c r="B121" s="158"/>
      <c r="C121" s="158"/>
      <c r="D121" s="158"/>
      <c r="E121" s="56"/>
      <c r="F121" s="159"/>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ht="16.5" customHeight="1">
      <c r="A122" s="158"/>
      <c r="B122" s="158"/>
      <c r="C122" s="158"/>
      <c r="D122" s="158"/>
      <c r="E122" s="56"/>
      <c r="F122" s="159"/>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ht="16.5" customHeight="1">
      <c r="A123" s="158"/>
      <c r="B123" s="158"/>
      <c r="C123" s="158"/>
      <c r="D123" s="158"/>
      <c r="E123" s="56"/>
      <c r="F123" s="159"/>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ht="16.5" customHeight="1">
      <c r="A124" s="158"/>
      <c r="B124" s="158"/>
      <c r="C124" s="158"/>
      <c r="D124" s="158"/>
      <c r="E124" s="56"/>
      <c r="F124" s="159"/>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ht="16.5" customHeight="1">
      <c r="A125" s="158"/>
      <c r="B125" s="158"/>
      <c r="C125" s="158"/>
      <c r="D125" s="158"/>
      <c r="E125" s="56"/>
      <c r="F125" s="159"/>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ht="16.5" customHeight="1">
      <c r="A126" s="158"/>
      <c r="B126" s="158"/>
      <c r="C126" s="158"/>
      <c r="D126" s="158"/>
      <c r="E126" s="56"/>
      <c r="F126" s="159"/>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ht="16.5" customHeight="1">
      <c r="A127" s="158"/>
      <c r="B127" s="158"/>
      <c r="C127" s="158"/>
      <c r="D127" s="158"/>
      <c r="E127" s="56"/>
      <c r="F127" s="159"/>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ht="16.5" customHeight="1">
      <c r="A128" s="158"/>
      <c r="B128" s="158"/>
      <c r="C128" s="158"/>
      <c r="D128" s="158"/>
      <c r="E128" s="56"/>
      <c r="F128" s="159"/>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ht="16.5" customHeight="1">
      <c r="A129" s="158"/>
      <c r="B129" s="158"/>
      <c r="C129" s="158"/>
      <c r="D129" s="158"/>
      <c r="E129" s="56"/>
      <c r="F129" s="159"/>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ht="16.5" customHeight="1">
      <c r="A130" s="158"/>
      <c r="B130" s="158"/>
      <c r="C130" s="158"/>
      <c r="D130" s="158"/>
      <c r="E130" s="56"/>
      <c r="F130" s="159"/>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ht="16.5" customHeight="1">
      <c r="A131" s="158"/>
      <c r="B131" s="158"/>
      <c r="C131" s="158"/>
      <c r="D131" s="158"/>
      <c r="E131" s="56"/>
      <c r="F131" s="159"/>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ht="16.5" customHeight="1">
      <c r="A132" s="158"/>
      <c r="B132" s="158"/>
      <c r="C132" s="158"/>
      <c r="D132" s="158"/>
      <c r="E132" s="56"/>
      <c r="F132" s="159"/>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ht="16.5" customHeight="1">
      <c r="A133" s="158"/>
      <c r="B133" s="158"/>
      <c r="C133" s="158"/>
      <c r="D133" s="158"/>
      <c r="E133" s="56"/>
      <c r="F133" s="159"/>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ht="16.5" customHeight="1">
      <c r="A134" s="158"/>
      <c r="B134" s="158"/>
      <c r="C134" s="158"/>
      <c r="D134" s="158"/>
      <c r="E134" s="56"/>
      <c r="F134" s="159"/>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row>
    <row r="135" ht="16.5" customHeight="1">
      <c r="A135" s="158"/>
      <c r="B135" s="158"/>
      <c r="C135" s="158"/>
      <c r="D135" s="158"/>
      <c r="E135" s="56"/>
      <c r="F135" s="159"/>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row>
    <row r="136" ht="16.5" customHeight="1">
      <c r="A136" s="158"/>
      <c r="B136" s="158"/>
      <c r="C136" s="158"/>
      <c r="D136" s="158"/>
      <c r="E136" s="56"/>
      <c r="F136" s="159"/>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row>
    <row r="137" ht="16.5" customHeight="1">
      <c r="A137" s="158"/>
      <c r="B137" s="158"/>
      <c r="C137" s="158"/>
      <c r="D137" s="158"/>
      <c r="E137" s="56"/>
      <c r="F137" s="159"/>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row>
    <row r="138" ht="16.5" customHeight="1">
      <c r="A138" s="158"/>
      <c r="B138" s="158"/>
      <c r="C138" s="158"/>
      <c r="D138" s="158"/>
      <c r="E138" s="56"/>
      <c r="F138" s="159"/>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row>
    <row r="139" ht="16.5" customHeight="1">
      <c r="A139" s="158"/>
      <c r="B139" s="158"/>
      <c r="C139" s="158"/>
      <c r="D139" s="158"/>
      <c r="E139" s="56"/>
      <c r="F139" s="159"/>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row>
    <row r="140" ht="16.5" customHeight="1">
      <c r="A140" s="158"/>
      <c r="B140" s="158"/>
      <c r="C140" s="158"/>
      <c r="D140" s="158"/>
      <c r="E140" s="56"/>
      <c r="F140" s="159"/>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row>
    <row r="141" ht="16.5" customHeight="1">
      <c r="A141" s="158"/>
      <c r="B141" s="158"/>
      <c r="C141" s="158"/>
      <c r="D141" s="158"/>
      <c r="E141" s="56"/>
      <c r="F141" s="159"/>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row>
    <row r="142" ht="16.5" customHeight="1">
      <c r="A142" s="158"/>
      <c r="B142" s="158"/>
      <c r="C142" s="158"/>
      <c r="D142" s="158"/>
      <c r="E142" s="56"/>
      <c r="F142" s="159"/>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row>
    <row r="143" ht="16.5" customHeight="1">
      <c r="A143" s="158"/>
      <c r="B143" s="158"/>
      <c r="C143" s="158"/>
      <c r="D143" s="158"/>
      <c r="E143" s="56"/>
      <c r="F143" s="159"/>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row>
    <row r="144" ht="16.5" customHeight="1">
      <c r="A144" s="158"/>
      <c r="B144" s="158"/>
      <c r="C144" s="158"/>
      <c r="D144" s="158"/>
      <c r="E144" s="56"/>
      <c r="F144" s="159"/>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row>
    <row r="145" ht="16.5" customHeight="1">
      <c r="A145" s="158"/>
      <c r="B145" s="158"/>
      <c r="C145" s="158"/>
      <c r="D145" s="158"/>
      <c r="E145" s="56"/>
      <c r="F145" s="159"/>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row>
    <row r="146" ht="16.5" customHeight="1">
      <c r="A146" s="158"/>
      <c r="B146" s="158"/>
      <c r="C146" s="158"/>
      <c r="D146" s="158"/>
      <c r="E146" s="56"/>
      <c r="F146" s="159"/>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row>
    <row r="147" ht="16.5" customHeight="1">
      <c r="A147" s="158"/>
      <c r="B147" s="158"/>
      <c r="C147" s="158"/>
      <c r="D147" s="158"/>
      <c r="E147" s="56"/>
      <c r="F147" s="159"/>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row>
    <row r="148" ht="16.5" customHeight="1">
      <c r="A148" s="158"/>
      <c r="B148" s="158"/>
      <c r="C148" s="158"/>
      <c r="D148" s="158"/>
      <c r="E148" s="56"/>
      <c r="F148" s="159"/>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row>
    <row r="149" ht="16.5" customHeight="1">
      <c r="A149" s="158"/>
      <c r="B149" s="158"/>
      <c r="C149" s="158"/>
      <c r="D149" s="158"/>
      <c r="E149" s="56"/>
      <c r="F149" s="159"/>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row>
    <row r="150" ht="16.5" customHeight="1">
      <c r="A150" s="158"/>
      <c r="B150" s="158"/>
      <c r="C150" s="158"/>
      <c r="D150" s="158"/>
      <c r="E150" s="56"/>
      <c r="F150" s="159"/>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row>
    <row r="151" ht="16.5" customHeight="1">
      <c r="A151" s="158"/>
      <c r="B151" s="158"/>
      <c r="C151" s="158"/>
      <c r="D151" s="158"/>
      <c r="E151" s="56"/>
      <c r="F151" s="159"/>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row>
    <row r="152" ht="16.5" customHeight="1">
      <c r="A152" s="158"/>
      <c r="B152" s="158"/>
      <c r="C152" s="158"/>
      <c r="D152" s="158"/>
      <c r="E152" s="56"/>
      <c r="F152" s="159"/>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row>
    <row r="153" ht="16.5" customHeight="1">
      <c r="A153" s="158"/>
      <c r="B153" s="158"/>
      <c r="C153" s="158"/>
      <c r="D153" s="158"/>
      <c r="E153" s="56"/>
      <c r="F153" s="159"/>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row>
    <row r="154" ht="16.5" customHeight="1">
      <c r="A154" s="158"/>
      <c r="B154" s="158"/>
      <c r="C154" s="158"/>
      <c r="D154" s="158"/>
      <c r="E154" s="56"/>
      <c r="F154" s="159"/>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row>
    <row r="155" ht="16.5" customHeight="1">
      <c r="A155" s="158"/>
      <c r="B155" s="158"/>
      <c r="C155" s="158"/>
      <c r="D155" s="158"/>
      <c r="E155" s="56"/>
      <c r="F155" s="159"/>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row>
    <row r="156" ht="16.5" customHeight="1">
      <c r="A156" s="158"/>
      <c r="B156" s="158"/>
      <c r="C156" s="158"/>
      <c r="D156" s="158"/>
      <c r="E156" s="56"/>
      <c r="F156" s="159"/>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row>
    <row r="157" ht="16.5" customHeight="1">
      <c r="A157" s="158"/>
      <c r="B157" s="158"/>
      <c r="C157" s="158"/>
      <c r="D157" s="158"/>
      <c r="E157" s="56"/>
      <c r="F157" s="159"/>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row>
    <row r="158" ht="16.5" customHeight="1">
      <c r="A158" s="158"/>
      <c r="B158" s="158"/>
      <c r="C158" s="158"/>
      <c r="D158" s="158"/>
      <c r="E158" s="56"/>
      <c r="F158" s="159"/>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row>
    <row r="159" ht="16.5" customHeight="1">
      <c r="A159" s="158"/>
      <c r="B159" s="158"/>
      <c r="C159" s="158"/>
      <c r="D159" s="158"/>
      <c r="E159" s="56"/>
      <c r="F159" s="159"/>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row>
    <row r="160" ht="16.5" customHeight="1">
      <c r="A160" s="158"/>
      <c r="B160" s="158"/>
      <c r="C160" s="158"/>
      <c r="D160" s="158"/>
      <c r="E160" s="56"/>
      <c r="F160" s="159"/>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row>
    <row r="161" ht="16.5" customHeight="1">
      <c r="A161" s="158"/>
      <c r="B161" s="158"/>
      <c r="C161" s="158"/>
      <c r="D161" s="158"/>
      <c r="E161" s="56"/>
      <c r="F161" s="159"/>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row>
    <row r="162" ht="16.5" customHeight="1">
      <c r="A162" s="158"/>
      <c r="B162" s="158"/>
      <c r="C162" s="158"/>
      <c r="D162" s="158"/>
      <c r="E162" s="56"/>
      <c r="F162" s="159"/>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row>
    <row r="163" ht="16.5" customHeight="1">
      <c r="A163" s="158"/>
      <c r="B163" s="158"/>
      <c r="C163" s="158"/>
      <c r="D163" s="158"/>
      <c r="E163" s="56"/>
      <c r="F163" s="159"/>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row>
    <row r="164" ht="16.5" customHeight="1">
      <c r="A164" s="158"/>
      <c r="B164" s="158"/>
      <c r="C164" s="158"/>
      <c r="D164" s="158"/>
      <c r="E164" s="56"/>
      <c r="F164" s="159"/>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row>
    <row r="165" ht="16.5" customHeight="1">
      <c r="A165" s="158"/>
      <c r="B165" s="158"/>
      <c r="C165" s="158"/>
      <c r="D165" s="158"/>
      <c r="E165" s="56"/>
      <c r="F165" s="159"/>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row>
    <row r="166" ht="16.5" customHeight="1">
      <c r="A166" s="158"/>
      <c r="B166" s="158"/>
      <c r="C166" s="158"/>
      <c r="D166" s="158"/>
      <c r="E166" s="56"/>
      <c r="F166" s="159"/>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row>
    <row r="167" ht="16.5" customHeight="1">
      <c r="A167" s="158"/>
      <c r="B167" s="158"/>
      <c r="C167" s="158"/>
      <c r="D167" s="158"/>
      <c r="E167" s="56"/>
      <c r="F167" s="159"/>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row>
    <row r="168" ht="16.5" customHeight="1">
      <c r="A168" s="158"/>
      <c r="B168" s="158"/>
      <c r="C168" s="158"/>
      <c r="D168" s="158"/>
      <c r="E168" s="56"/>
      <c r="F168" s="159"/>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row>
    <row r="169" ht="16.5" customHeight="1">
      <c r="A169" s="158"/>
      <c r="B169" s="158"/>
      <c r="C169" s="158"/>
      <c r="D169" s="158"/>
      <c r="E169" s="56"/>
      <c r="F169" s="159"/>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row>
    <row r="170" ht="16.5" customHeight="1">
      <c r="A170" s="158"/>
      <c r="B170" s="158"/>
      <c r="C170" s="158"/>
      <c r="D170" s="158"/>
      <c r="E170" s="56"/>
      <c r="F170" s="159"/>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row>
    <row r="171" ht="16.5" customHeight="1">
      <c r="A171" s="158"/>
      <c r="B171" s="158"/>
      <c r="C171" s="158"/>
      <c r="D171" s="158"/>
      <c r="E171" s="56"/>
      <c r="F171" s="159"/>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row>
    <row r="172" ht="16.5" customHeight="1">
      <c r="A172" s="158"/>
      <c r="B172" s="158"/>
      <c r="C172" s="158"/>
      <c r="D172" s="158"/>
      <c r="E172" s="56"/>
      <c r="F172" s="159"/>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row>
    <row r="173" ht="16.5" customHeight="1">
      <c r="A173" s="158"/>
      <c r="B173" s="158"/>
      <c r="C173" s="158"/>
      <c r="D173" s="158"/>
      <c r="E173" s="56"/>
      <c r="F173" s="159"/>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row>
    <row r="174" ht="16.5" customHeight="1">
      <c r="A174" s="158"/>
      <c r="B174" s="158"/>
      <c r="C174" s="158"/>
      <c r="D174" s="158"/>
      <c r="E174" s="56"/>
      <c r="F174" s="159"/>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row>
    <row r="175" ht="16.5" customHeight="1">
      <c r="A175" s="158"/>
      <c r="B175" s="158"/>
      <c r="C175" s="158"/>
      <c r="D175" s="158"/>
      <c r="E175" s="56"/>
      <c r="F175" s="159"/>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row>
    <row r="176" ht="16.5" customHeight="1">
      <c r="A176" s="158"/>
      <c r="B176" s="158"/>
      <c r="C176" s="158"/>
      <c r="D176" s="158"/>
      <c r="E176" s="56"/>
      <c r="F176" s="159"/>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row>
    <row r="177" ht="16.5" customHeight="1">
      <c r="A177" s="158"/>
      <c r="B177" s="158"/>
      <c r="C177" s="158"/>
      <c r="D177" s="158"/>
      <c r="E177" s="56"/>
      <c r="F177" s="159"/>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row>
    <row r="178" ht="16.5" customHeight="1">
      <c r="A178" s="158"/>
      <c r="B178" s="158"/>
      <c r="C178" s="158"/>
      <c r="D178" s="158"/>
      <c r="E178" s="56"/>
      <c r="F178" s="159"/>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row>
    <row r="179" ht="16.5" customHeight="1">
      <c r="A179" s="158"/>
      <c r="B179" s="158"/>
      <c r="C179" s="158"/>
      <c r="D179" s="158"/>
      <c r="E179" s="56"/>
      <c r="F179" s="159"/>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row>
    <row r="180" ht="16.5" customHeight="1">
      <c r="A180" s="158"/>
      <c r="B180" s="158"/>
      <c r="C180" s="158"/>
      <c r="D180" s="158"/>
      <c r="E180" s="56"/>
      <c r="F180" s="159"/>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row>
    <row r="181" ht="16.5" customHeight="1">
      <c r="A181" s="158"/>
      <c r="B181" s="158"/>
      <c r="C181" s="158"/>
      <c r="D181" s="158"/>
      <c r="E181" s="56"/>
      <c r="F181" s="159"/>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row>
    <row r="182" ht="16.5" customHeight="1">
      <c r="A182" s="158"/>
      <c r="B182" s="158"/>
      <c r="C182" s="158"/>
      <c r="D182" s="158"/>
      <c r="E182" s="56"/>
      <c r="F182" s="159"/>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row>
    <row r="183" ht="16.5" customHeight="1">
      <c r="A183" s="158"/>
      <c r="B183" s="158"/>
      <c r="C183" s="158"/>
      <c r="D183" s="158"/>
      <c r="E183" s="56"/>
      <c r="F183" s="159"/>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row>
    <row r="184" ht="16.5" customHeight="1">
      <c r="A184" s="158"/>
      <c r="B184" s="158"/>
      <c r="C184" s="158"/>
      <c r="D184" s="158"/>
      <c r="E184" s="56"/>
      <c r="F184" s="159"/>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row>
    <row r="185" ht="16.5" customHeight="1">
      <c r="A185" s="158"/>
      <c r="B185" s="158"/>
      <c r="C185" s="158"/>
      <c r="D185" s="158"/>
      <c r="E185" s="56"/>
      <c r="F185" s="159"/>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row>
    <row r="186" ht="16.5" customHeight="1">
      <c r="A186" s="158"/>
      <c r="B186" s="158"/>
      <c r="C186" s="158"/>
      <c r="D186" s="158"/>
      <c r="E186" s="56"/>
      <c r="F186" s="159"/>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row>
    <row r="187" ht="16.5" customHeight="1">
      <c r="A187" s="158"/>
      <c r="B187" s="158"/>
      <c r="C187" s="158"/>
      <c r="D187" s="158"/>
      <c r="E187" s="56"/>
      <c r="F187" s="159"/>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row>
    <row r="188" ht="16.5" customHeight="1">
      <c r="A188" s="158"/>
      <c r="B188" s="158"/>
      <c r="C188" s="158"/>
      <c r="D188" s="158"/>
      <c r="E188" s="56"/>
      <c r="F188" s="159"/>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row>
    <row r="189" ht="16.5" customHeight="1">
      <c r="A189" s="158"/>
      <c r="B189" s="158"/>
      <c r="C189" s="158"/>
      <c r="D189" s="158"/>
      <c r="E189" s="56"/>
      <c r="F189" s="159"/>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row>
    <row r="190" ht="16.5" customHeight="1">
      <c r="A190" s="158"/>
      <c r="B190" s="158"/>
      <c r="C190" s="158"/>
      <c r="D190" s="158"/>
      <c r="E190" s="56"/>
      <c r="F190" s="159"/>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row>
    <row r="191" ht="16.5" customHeight="1">
      <c r="A191" s="158"/>
      <c r="B191" s="158"/>
      <c r="C191" s="158"/>
      <c r="D191" s="158"/>
      <c r="E191" s="56"/>
      <c r="F191" s="159"/>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row>
    <row r="192" ht="16.5" customHeight="1">
      <c r="A192" s="158"/>
      <c r="B192" s="158"/>
      <c r="C192" s="158"/>
      <c r="D192" s="158"/>
      <c r="E192" s="56"/>
      <c r="F192" s="159"/>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row>
    <row r="193" ht="16.5" customHeight="1">
      <c r="A193" s="158"/>
      <c r="B193" s="158"/>
      <c r="C193" s="158"/>
      <c r="D193" s="158"/>
      <c r="E193" s="56"/>
      <c r="F193" s="159"/>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row>
    <row r="194" ht="16.5" customHeight="1">
      <c r="A194" s="158"/>
      <c r="B194" s="158"/>
      <c r="C194" s="158"/>
      <c r="D194" s="158"/>
      <c r="E194" s="56"/>
      <c r="F194" s="159"/>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row>
    <row r="195" ht="16.5" customHeight="1">
      <c r="A195" s="158"/>
      <c r="B195" s="158"/>
      <c r="C195" s="158"/>
      <c r="D195" s="158"/>
      <c r="E195" s="56"/>
      <c r="F195" s="159"/>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row>
    <row r="196" ht="16.5" customHeight="1">
      <c r="A196" s="158"/>
      <c r="B196" s="158"/>
      <c r="C196" s="158"/>
      <c r="D196" s="158"/>
      <c r="E196" s="56"/>
      <c r="F196" s="159"/>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row>
    <row r="197" ht="16.5" customHeight="1">
      <c r="A197" s="158"/>
      <c r="B197" s="158"/>
      <c r="C197" s="158"/>
      <c r="D197" s="158"/>
      <c r="E197" s="56"/>
      <c r="F197" s="159"/>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row>
    <row r="198" ht="16.5" customHeight="1">
      <c r="A198" s="158"/>
      <c r="B198" s="158"/>
      <c r="C198" s="158"/>
      <c r="D198" s="158"/>
      <c r="E198" s="56"/>
      <c r="F198" s="159"/>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row>
    <row r="199" ht="16.5" customHeight="1">
      <c r="A199" s="158"/>
      <c r="B199" s="158"/>
      <c r="C199" s="158"/>
      <c r="D199" s="158"/>
      <c r="E199" s="56"/>
      <c r="F199" s="159"/>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row>
    <row r="200" ht="16.5" customHeight="1">
      <c r="A200" s="158"/>
      <c r="B200" s="158"/>
      <c r="C200" s="158"/>
      <c r="D200" s="158"/>
      <c r="E200" s="56"/>
      <c r="F200" s="159"/>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row>
    <row r="201" ht="16.5" customHeight="1">
      <c r="A201" s="158"/>
      <c r="B201" s="158"/>
      <c r="C201" s="158"/>
      <c r="D201" s="158"/>
      <c r="E201" s="56"/>
      <c r="F201" s="159"/>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row>
    <row r="202" ht="16.5" customHeight="1">
      <c r="A202" s="158"/>
      <c r="B202" s="158"/>
      <c r="C202" s="158"/>
      <c r="D202" s="158"/>
      <c r="E202" s="56"/>
      <c r="F202" s="159"/>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row>
    <row r="203" ht="16.5" customHeight="1">
      <c r="A203" s="158"/>
      <c r="B203" s="158"/>
      <c r="C203" s="158"/>
      <c r="D203" s="158"/>
      <c r="E203" s="56"/>
      <c r="F203" s="159"/>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row>
    <row r="204" ht="16.5" customHeight="1">
      <c r="A204" s="158"/>
      <c r="B204" s="158"/>
      <c r="C204" s="158"/>
      <c r="D204" s="158"/>
      <c r="E204" s="56"/>
      <c r="F204" s="159"/>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row>
    <row r="205" ht="16.5" customHeight="1">
      <c r="A205" s="158"/>
      <c r="B205" s="158"/>
      <c r="C205" s="158"/>
      <c r="D205" s="158"/>
      <c r="E205" s="56"/>
      <c r="F205" s="159"/>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row>
    <row r="206" ht="16.5" customHeight="1">
      <c r="A206" s="158"/>
      <c r="B206" s="158"/>
      <c r="C206" s="158"/>
      <c r="D206" s="158"/>
      <c r="E206" s="56"/>
      <c r="F206" s="159"/>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row>
    <row r="207" ht="16.5" customHeight="1">
      <c r="A207" s="158"/>
      <c r="B207" s="158"/>
      <c r="C207" s="158"/>
      <c r="D207" s="158"/>
      <c r="E207" s="56"/>
      <c r="F207" s="159"/>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row>
    <row r="208" ht="16.5" customHeight="1">
      <c r="A208" s="158"/>
      <c r="B208" s="158"/>
      <c r="C208" s="158"/>
      <c r="D208" s="158"/>
      <c r="E208" s="56"/>
      <c r="F208" s="159"/>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row>
    <row r="209" ht="16.5" customHeight="1">
      <c r="A209" s="158"/>
      <c r="B209" s="158"/>
      <c r="C209" s="158"/>
      <c r="D209" s="158"/>
      <c r="E209" s="56"/>
      <c r="F209" s="159"/>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row>
    <row r="210" ht="16.5" customHeight="1">
      <c r="A210" s="158"/>
      <c r="B210" s="158"/>
      <c r="C210" s="158"/>
      <c r="D210" s="158"/>
      <c r="E210" s="56"/>
      <c r="F210" s="159"/>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row>
    <row r="211" ht="16.5" customHeight="1">
      <c r="A211" s="158"/>
      <c r="B211" s="158"/>
      <c r="C211" s="158"/>
      <c r="D211" s="158"/>
      <c r="E211" s="56"/>
      <c r="F211" s="159"/>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row>
    <row r="212" ht="16.5" customHeight="1">
      <c r="A212" s="158"/>
      <c r="B212" s="158"/>
      <c r="C212" s="158"/>
      <c r="D212" s="158"/>
      <c r="E212" s="56"/>
      <c r="F212" s="159"/>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row>
    <row r="213" ht="16.5" customHeight="1">
      <c r="A213" s="158"/>
      <c r="B213" s="158"/>
      <c r="C213" s="158"/>
      <c r="D213" s="158"/>
      <c r="E213" s="56"/>
      <c r="F213" s="159"/>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row>
    <row r="214" ht="16.5" customHeight="1">
      <c r="A214" s="158"/>
      <c r="B214" s="158"/>
      <c r="C214" s="158"/>
      <c r="D214" s="158"/>
      <c r="E214" s="56"/>
      <c r="F214" s="159"/>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row>
    <row r="215" ht="16.5" customHeight="1">
      <c r="A215" s="158"/>
      <c r="B215" s="158"/>
      <c r="C215" s="158"/>
      <c r="D215" s="158"/>
      <c r="E215" s="56"/>
      <c r="F215" s="159"/>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row>
    <row r="216" ht="16.5" customHeight="1">
      <c r="A216" s="158"/>
      <c r="B216" s="158"/>
      <c r="C216" s="158"/>
      <c r="D216" s="158"/>
      <c r="E216" s="56"/>
      <c r="F216" s="159"/>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row>
    <row r="217" ht="16.5" customHeight="1">
      <c r="A217" s="158"/>
      <c r="B217" s="158"/>
      <c r="C217" s="158"/>
      <c r="D217" s="158"/>
      <c r="E217" s="56"/>
      <c r="F217" s="159"/>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row>
    <row r="218" ht="16.5" customHeight="1">
      <c r="A218" s="158"/>
      <c r="B218" s="158"/>
      <c r="C218" s="158"/>
      <c r="D218" s="158"/>
      <c r="E218" s="56"/>
      <c r="F218" s="159"/>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row>
    <row r="219" ht="16.5" customHeight="1">
      <c r="A219" s="158"/>
      <c r="B219" s="158"/>
      <c r="C219" s="158"/>
      <c r="D219" s="158"/>
      <c r="E219" s="56"/>
      <c r="F219" s="159"/>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row>
    <row r="220" ht="16.5" customHeight="1">
      <c r="A220" s="158"/>
      <c r="B220" s="158"/>
      <c r="C220" s="158"/>
      <c r="D220" s="158"/>
      <c r="E220" s="56"/>
      <c r="F220" s="159"/>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1:AJ2"/>
    <mergeCell ref="A3:B3"/>
    <mergeCell ref="C3:AJ3"/>
    <mergeCell ref="A4:B4"/>
    <mergeCell ref="C4:AJ4"/>
    <mergeCell ref="A5:B5"/>
    <mergeCell ref="C5:AJ5"/>
    <mergeCell ref="C7:C8"/>
    <mergeCell ref="D7:D8"/>
    <mergeCell ref="E7:E8"/>
    <mergeCell ref="F7:F8"/>
    <mergeCell ref="G7:G8"/>
    <mergeCell ref="H7:H8"/>
    <mergeCell ref="I7:I8"/>
    <mergeCell ref="J7:J8"/>
    <mergeCell ref="K7:K8"/>
    <mergeCell ref="L7:L8"/>
    <mergeCell ref="M7:M8"/>
    <mergeCell ref="N7:N8"/>
    <mergeCell ref="AJ7:AJ8"/>
    <mergeCell ref="O6:W6"/>
    <mergeCell ref="R7:W7"/>
    <mergeCell ref="A6:G6"/>
    <mergeCell ref="H6:N6"/>
    <mergeCell ref="X6:AD6"/>
    <mergeCell ref="AE6:AJ6"/>
    <mergeCell ref="A7:A8"/>
    <mergeCell ref="B7:B8"/>
    <mergeCell ref="Q7:Q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H12:H17"/>
    <mergeCell ref="I12:I17"/>
    <mergeCell ref="J12:J17"/>
    <mergeCell ref="K12:K17"/>
    <mergeCell ref="L12:L17"/>
    <mergeCell ref="M12:M17"/>
    <mergeCell ref="N12:N17"/>
    <mergeCell ref="B18:AJ18"/>
    <mergeCell ref="A12:A17"/>
    <mergeCell ref="B12:B17"/>
    <mergeCell ref="C12:C17"/>
    <mergeCell ref="D12:D17"/>
    <mergeCell ref="E12:E17"/>
    <mergeCell ref="F12:F17"/>
    <mergeCell ref="G12:G17"/>
    <mergeCell ref="O7:O8"/>
    <mergeCell ref="P7:P8"/>
    <mergeCell ref="X7:X8"/>
    <mergeCell ref="Y7:Y8"/>
    <mergeCell ref="Z7:Z8"/>
    <mergeCell ref="AA7:AA8"/>
    <mergeCell ref="AB7:AB8"/>
    <mergeCell ref="AC7:AC8"/>
    <mergeCell ref="AD7:AD8"/>
    <mergeCell ref="AE7:AE8"/>
    <mergeCell ref="AF7:AF8"/>
    <mergeCell ref="AG7:AG8"/>
    <mergeCell ref="AH7:AH8"/>
    <mergeCell ref="AI7:AI8"/>
  </mergeCells>
  <conditionalFormatting sqref="H9 Y9:Y17">
    <cfRule type="cellIs" dxfId="0" priority="1" operator="equal">
      <formula>"Muy Alta"</formula>
    </cfRule>
  </conditionalFormatting>
  <conditionalFormatting sqref="H9 Y9:Y17">
    <cfRule type="cellIs" dxfId="1" priority="2" operator="equal">
      <formula>"Alta"</formula>
    </cfRule>
  </conditionalFormatting>
  <conditionalFormatting sqref="H9 Y9:Y17">
    <cfRule type="cellIs" dxfId="2" priority="3" operator="equal">
      <formula>"Media"</formula>
    </cfRule>
  </conditionalFormatting>
  <conditionalFormatting sqref="H9 Y9:Y17">
    <cfRule type="cellIs" dxfId="3" priority="4" operator="equal">
      <formula>"Baja"</formula>
    </cfRule>
  </conditionalFormatting>
  <conditionalFormatting sqref="H9 Y9:Y17">
    <cfRule type="cellIs" dxfId="4" priority="5" operator="equal">
      <formula>"Muy Baja"</formula>
    </cfRule>
  </conditionalFormatting>
  <conditionalFormatting sqref="H12">
    <cfRule type="cellIs" dxfId="0" priority="6" operator="equal">
      <formula>"Muy Alta"</formula>
    </cfRule>
  </conditionalFormatting>
  <conditionalFormatting sqref="H12">
    <cfRule type="cellIs" dxfId="1" priority="7" operator="equal">
      <formula>"Alta"</formula>
    </cfRule>
  </conditionalFormatting>
  <conditionalFormatting sqref="H12">
    <cfRule type="cellIs" dxfId="2" priority="8" operator="equal">
      <formula>"Media"</formula>
    </cfRule>
  </conditionalFormatting>
  <conditionalFormatting sqref="H12">
    <cfRule type="cellIs" dxfId="3" priority="9" operator="equal">
      <formula>"Baja"</formula>
    </cfRule>
  </conditionalFormatting>
  <conditionalFormatting sqref="H12">
    <cfRule type="cellIs" dxfId="4" priority="10" operator="equal">
      <formula>"Muy Baja"</formula>
    </cfRule>
  </conditionalFormatting>
  <conditionalFormatting sqref="K9:K17">
    <cfRule type="containsText" dxfId="5" priority="11" operator="containsText" text="❌">
      <formula>NOT(ISERROR(SEARCH(("❌"),(K9))))</formula>
    </cfRule>
  </conditionalFormatting>
  <conditionalFormatting sqref="L9 L12 AA9:AA17">
    <cfRule type="cellIs" dxfId="0" priority="12" operator="equal">
      <formula>"Catastrófico"</formula>
    </cfRule>
  </conditionalFormatting>
  <conditionalFormatting sqref="L9 L12 AA9:AA17">
    <cfRule type="cellIs" dxfId="1" priority="13" operator="equal">
      <formula>"Mayor"</formula>
    </cfRule>
  </conditionalFormatting>
  <conditionalFormatting sqref="L9 L12 AA9:AA17">
    <cfRule type="cellIs" dxfId="2" priority="14" operator="equal">
      <formula>"Moderado"</formula>
    </cfRule>
  </conditionalFormatting>
  <conditionalFormatting sqref="L9 L12 AA9:AA17">
    <cfRule type="cellIs" dxfId="3" priority="15" operator="equal">
      <formula>"Menor"</formula>
    </cfRule>
  </conditionalFormatting>
  <conditionalFormatting sqref="L9 L12 AA9:AA17">
    <cfRule type="cellIs" dxfId="4" priority="16" operator="equal">
      <formula>"Leve"</formula>
    </cfRule>
  </conditionalFormatting>
  <conditionalFormatting sqref="N9 AC9:AC17">
    <cfRule type="cellIs" dxfId="6" priority="17" operator="equal">
      <formula>"Extremo"</formula>
    </cfRule>
  </conditionalFormatting>
  <conditionalFormatting sqref="N9 AC9:AC17">
    <cfRule type="cellIs" dxfId="7" priority="18" operator="equal">
      <formula>"Alto"</formula>
    </cfRule>
  </conditionalFormatting>
  <conditionalFormatting sqref="N9 AC9:AC17">
    <cfRule type="cellIs" dxfId="8" priority="19" operator="equal">
      <formula>"Moderado"</formula>
    </cfRule>
  </conditionalFormatting>
  <conditionalFormatting sqref="N9 AC9:AC17">
    <cfRule type="cellIs" dxfId="4" priority="20" operator="equal">
      <formula>"Bajo"</formula>
    </cfRule>
  </conditionalFormatting>
  <conditionalFormatting sqref="N12">
    <cfRule type="cellIs" dxfId="6" priority="21" operator="equal">
      <formula>"Extremo"</formula>
    </cfRule>
  </conditionalFormatting>
  <conditionalFormatting sqref="N12">
    <cfRule type="cellIs" dxfId="7" priority="22" operator="equal">
      <formula>"Alto"</formula>
    </cfRule>
  </conditionalFormatting>
  <conditionalFormatting sqref="N12">
    <cfRule type="cellIs" dxfId="8" priority="23" operator="equal">
      <formula>"Moderado"</formula>
    </cfRule>
  </conditionalFormatting>
  <conditionalFormatting sqref="N12">
    <cfRule type="cellIs" dxfId="4" priority="24" operator="equal">
      <formula>"Bajo"</formula>
    </cfRule>
  </conditionalFormatting>
  <dataValidations>
    <dataValidation type="list" allowBlank="1" showErrorMessage="1" sqref="V9:V17">
      <formula1>'TABLA DE VALORACION DE CONTROLE'!$D$11:$D$12</formula1>
    </dataValidation>
    <dataValidation type="list" allowBlank="1" showErrorMessage="1" sqref="F9 F12">
      <formula1>'Opciones Tratamiento'!$B$13:$B$19</formula1>
    </dataValidation>
    <dataValidation type="custom" allowBlank="1" showInputMessage="1" showErrorMessage="1" prompt="Recuerde que las acciones se generan bajo la medida de mitigar el riesgo" sqref="AF9:AF17">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G9:AG17">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H9:AH17">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I9:AI17">
      <formula1>IF(OR(AD9='Opciones Tratamiento'!$B$2,AD9='Opciones Tratamiento'!$B$3,AD9='Opciones Tratamiento'!$B$4),ISBLANK(AD9),ISTEXT(AD9))</formula1>
    </dataValidation>
    <dataValidation type="list" allowBlank="1" showErrorMessage="1" sqref="W9:W17">
      <formula1>'TABLA DE VALORACION DE CONTROLE'!$D$13:$D$14</formula1>
    </dataValidation>
    <dataValidation type="list" allowBlank="1" showErrorMessage="1" sqref="AD9:AD17">
      <formula1>'Opciones Tratamiento'!$B$2:$B$5</formula1>
    </dataValidation>
    <dataValidation type="list" allowBlank="1" showErrorMessage="1" sqref="AJ9:AJ10 AJ12:AJ13 AJ15:AJ16">
      <formula1>'Opciones Tratamiento'!$B$9:$B$10</formula1>
    </dataValidation>
    <dataValidation type="list" allowBlank="1" showErrorMessage="1" sqref="B9 B12">
      <formula1>'Opciones Tratamiento'!$E$2:$E$4</formula1>
    </dataValidation>
    <dataValidation type="list" allowBlank="1" showErrorMessage="1" sqref="J9 J12">
      <formula1>'TABLA DE IMPACTO'!$F$210:$F$221</formula1>
    </dataValidation>
    <dataValidation type="list" allowBlank="1" showErrorMessage="1" sqref="U9:U17">
      <formula1>'TABLA DE VALORACION DE CONTROLE'!$D$9:$D$10</formula1>
    </dataValidation>
    <dataValidation type="custom" allowBlank="1" showInputMessage="1" showErrorMessage="1" prompt="Recuerde que las acciones se generan bajo la medida de mitigar el riesgo" sqref="AE9:AE17">
      <formula1>IF(OR(AD9='Opciones Tratamiento'!$B$2,AD9='Opciones Tratamiento'!$B$3,AD9='Opciones Tratamiento'!$B$4),ISBLANK(AD9),ISTEXT(AD9))</formula1>
    </dataValidation>
    <dataValidation type="list" allowBlank="1" showErrorMessage="1" sqref="R9:R17">
      <formula1>'TABLA DE VALORACION DE CONTROLE'!$D$4:$D$6</formula1>
    </dataValidation>
    <dataValidation type="list" allowBlank="1" showErrorMessage="1" sqref="S9:S17">
      <formula1>'TABLA DE VALORACION DE CONTROLE'!$D$7:$D$8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61" t="s">
        <v>127</v>
      </c>
      <c r="J2" s="162" t="s">
        <v>15</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4"/>
      <c r="AN2" s="1"/>
      <c r="AO2" s="1"/>
      <c r="AP2" s="1"/>
      <c r="AQ2" s="1"/>
      <c r="AR2" s="1"/>
      <c r="AS2" s="1"/>
      <c r="AT2" s="1"/>
      <c r="AU2" s="1"/>
      <c r="AV2" s="1"/>
      <c r="AW2" s="1"/>
      <c r="AX2" s="1"/>
      <c r="AY2" s="1"/>
      <c r="AZ2" s="1"/>
      <c r="BA2" s="1"/>
      <c r="BB2" s="1"/>
      <c r="BC2" s="1"/>
      <c r="BD2" s="1"/>
      <c r="BE2" s="1"/>
      <c r="BF2" s="1"/>
      <c r="BG2" s="1"/>
      <c r="BH2" s="1"/>
      <c r="BI2" s="1"/>
    </row>
    <row r="3" ht="18.75" customHeight="1">
      <c r="A3" s="1"/>
      <c r="J3" s="165"/>
      <c r="AM3" s="166"/>
      <c r="AN3" s="1"/>
      <c r="AO3" s="1"/>
      <c r="AP3" s="1"/>
      <c r="AQ3" s="1"/>
      <c r="AR3" s="1"/>
      <c r="AS3" s="1"/>
      <c r="AT3" s="1"/>
      <c r="AU3" s="1"/>
      <c r="AV3" s="1"/>
      <c r="AW3" s="1"/>
      <c r="AX3" s="1"/>
      <c r="AY3" s="1"/>
      <c r="AZ3" s="1"/>
      <c r="BA3" s="1"/>
      <c r="BB3" s="1"/>
      <c r="BC3" s="1"/>
      <c r="BD3" s="1"/>
      <c r="BE3" s="1"/>
      <c r="BF3" s="1"/>
      <c r="BG3" s="1"/>
      <c r="BH3" s="1"/>
      <c r="BI3" s="1"/>
    </row>
    <row r="4" ht="15.0" customHeight="1">
      <c r="A4" s="1"/>
      <c r="J4" s="167"/>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9"/>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70" t="s">
        <v>128</v>
      </c>
      <c r="C6" s="163"/>
      <c r="D6" s="171"/>
      <c r="E6" s="172" t="s">
        <v>129</v>
      </c>
      <c r="F6" s="173"/>
      <c r="G6" s="173"/>
      <c r="H6" s="173"/>
      <c r="I6" s="174"/>
      <c r="J6" s="175" t="str">
        <f>IF(AND('MATRIZ DE RIESGOS '!$H$9="Muy Alta",'MATRIZ DE RIESGOS '!$L$9="Leve"),CONCATENATE("R",'MATRIZ DE RIESGOS '!$A$9),"")</f>
        <v/>
      </c>
      <c r="K6" s="176"/>
      <c r="L6" s="177" t="str">
        <f>IF(AND('MATRIZ DE RIESGOS '!#REF!="Muy Alta",'MATRIZ DE RIESGOS '!#REF!="Leve"),CONCATENATE("R",'MATRIZ DE RIESGOS '!#REF!),"")</f>
        <v>#ERROR!</v>
      </c>
      <c r="M6" s="176"/>
      <c r="N6" s="177" t="str">
        <f>IF(AND('MATRIZ DE RIESGOS '!$H$12="Muy Alta",'MATRIZ DE RIESGOS '!$L$12="Leve"),CONCATENATE("R",'MATRIZ DE RIESGOS '!$A$12),"")</f>
        <v/>
      </c>
      <c r="O6" s="174"/>
      <c r="P6" s="175" t="str">
        <f>IF(AND('MATRIZ DE RIESGOS '!$H$9="Muy Alta",'MATRIZ DE RIESGOS '!$L$9="Menor"),CONCATENATE("R",'MATRIZ DE RIESGOS '!$A$9),"")</f>
        <v/>
      </c>
      <c r="Q6" s="176"/>
      <c r="R6" s="177" t="str">
        <f>IF(AND('MATRIZ DE RIESGOS '!#REF!="Muy Alta",'MATRIZ DE RIESGOS '!#REF!="Menor"),CONCATENATE("R",'MATRIZ DE RIESGOS '!#REF!),"")</f>
        <v>#ERROR!</v>
      </c>
      <c r="S6" s="176"/>
      <c r="T6" s="177" t="str">
        <f>IF(AND('MATRIZ DE RIESGOS '!$H$12="Muy Alta",'MATRIZ DE RIESGOS '!$L$12="Menor"),CONCATENATE("R",'MATRIZ DE RIESGOS '!$A$12),"")</f>
        <v/>
      </c>
      <c r="U6" s="174"/>
      <c r="V6" s="175" t="str">
        <f>IF(AND('MATRIZ DE RIESGOS '!$H$9="Muy Alta",'MATRIZ DE RIESGOS '!$L$9="Moderado"),CONCATENATE("R",'MATRIZ DE RIESGOS '!$A$9),"")</f>
        <v/>
      </c>
      <c r="W6" s="176"/>
      <c r="X6" s="177" t="str">
        <f>IF(AND('MATRIZ DE RIESGOS '!#REF!="Muy Alta",'MATRIZ DE RIESGOS '!#REF!="Moderado"),CONCATENATE("R",'MATRIZ DE RIESGOS '!#REF!),"")</f>
        <v>#ERROR!</v>
      </c>
      <c r="Y6" s="176"/>
      <c r="Z6" s="177" t="str">
        <f>IF(AND('MATRIZ DE RIESGOS '!$H$12="Muy Alta",'MATRIZ DE RIESGOS '!$L$12="Moderado"),CONCATENATE("R",'MATRIZ DE RIESGOS '!$A$12),"")</f>
        <v/>
      </c>
      <c r="AA6" s="174"/>
      <c r="AB6" s="175" t="str">
        <f>IF(AND('MATRIZ DE RIESGOS '!$H$9="Muy Alta",'MATRIZ DE RIESGOS '!$L$9="Mayor"),CONCATENATE("R",'MATRIZ DE RIESGOS '!$A$9),"")</f>
        <v/>
      </c>
      <c r="AC6" s="176"/>
      <c r="AD6" s="177" t="str">
        <f>IF(AND('MATRIZ DE RIESGOS '!#REF!="Muy Alta",'MATRIZ DE RIESGOS '!#REF!="Mayor"),CONCATENATE("R",'MATRIZ DE RIESGOS '!#REF!),"")</f>
        <v>#ERROR!</v>
      </c>
      <c r="AE6" s="176"/>
      <c r="AF6" s="177" t="str">
        <f>IF(AND('MATRIZ DE RIESGOS '!$H$12="Muy Alta",'MATRIZ DE RIESGOS '!$L$12="Mayor"),CONCATENATE("R",'MATRIZ DE RIESGOS '!$A$12),"")</f>
        <v/>
      </c>
      <c r="AG6" s="174"/>
      <c r="AH6" s="178" t="str">
        <f>IF(AND('MATRIZ DE RIESGOS '!$H$9="Muy Alta",'MATRIZ DE RIESGOS '!$L$9="Catastrófico"),CONCATENATE("R",'MATRIZ DE RIESGOS '!$A$9),"")</f>
        <v/>
      </c>
      <c r="AI6" s="176"/>
      <c r="AJ6" s="179" t="str">
        <f>IF(AND('MATRIZ DE RIESGOS '!#REF!="Muy Alta",'MATRIZ DE RIESGOS '!#REF!="Catastrófico"),CONCATENATE("R",'MATRIZ DE RIESGOS '!#REF!),"")</f>
        <v>#ERROR!</v>
      </c>
      <c r="AK6" s="176"/>
      <c r="AL6" s="179" t="str">
        <f>IF(AND('MATRIZ DE RIESGOS '!$H$12="Muy Alta",'MATRIZ DE RIESGOS '!$L$12="Catastrófico"),CONCATENATE("R",'MATRIZ DE RIESGOS '!$A$12),"")</f>
        <v/>
      </c>
      <c r="AM6" s="174"/>
      <c r="AO6" s="180" t="s">
        <v>130</v>
      </c>
      <c r="AP6" s="173"/>
      <c r="AQ6" s="173"/>
      <c r="AR6" s="173"/>
      <c r="AS6" s="173"/>
      <c r="AT6" s="174"/>
      <c r="AU6" s="1"/>
      <c r="AV6" s="1"/>
      <c r="AW6" s="1"/>
      <c r="AX6" s="1"/>
      <c r="AY6" s="1"/>
      <c r="AZ6" s="1"/>
      <c r="BA6" s="1"/>
      <c r="BB6" s="1"/>
      <c r="BC6" s="1"/>
      <c r="BD6" s="1"/>
      <c r="BE6" s="1"/>
      <c r="BF6" s="1"/>
      <c r="BG6" s="1"/>
      <c r="BH6" s="1"/>
      <c r="BI6" s="1"/>
    </row>
    <row r="7" ht="15.0" customHeight="1">
      <c r="A7" s="1"/>
      <c r="B7" s="165"/>
      <c r="D7" s="9"/>
      <c r="E7" s="21"/>
      <c r="I7" s="9"/>
      <c r="J7" s="181"/>
      <c r="K7" s="169"/>
      <c r="L7" s="167"/>
      <c r="M7" s="169"/>
      <c r="N7" s="167"/>
      <c r="O7" s="182"/>
      <c r="P7" s="181"/>
      <c r="Q7" s="169"/>
      <c r="R7" s="167"/>
      <c r="S7" s="169"/>
      <c r="T7" s="167"/>
      <c r="U7" s="182"/>
      <c r="V7" s="181"/>
      <c r="W7" s="169"/>
      <c r="X7" s="167"/>
      <c r="Y7" s="169"/>
      <c r="Z7" s="167"/>
      <c r="AA7" s="182"/>
      <c r="AB7" s="181"/>
      <c r="AC7" s="169"/>
      <c r="AD7" s="167"/>
      <c r="AE7" s="169"/>
      <c r="AF7" s="167"/>
      <c r="AG7" s="182"/>
      <c r="AH7" s="181"/>
      <c r="AI7" s="169"/>
      <c r="AJ7" s="167"/>
      <c r="AK7" s="169"/>
      <c r="AL7" s="167"/>
      <c r="AM7" s="182"/>
      <c r="AN7" s="1"/>
      <c r="AO7" s="21"/>
      <c r="AT7" s="9"/>
      <c r="AU7" s="1"/>
      <c r="AV7" s="1"/>
      <c r="AW7" s="1"/>
      <c r="AX7" s="1"/>
      <c r="AY7" s="1"/>
      <c r="AZ7" s="1"/>
      <c r="BA7" s="1"/>
      <c r="BB7" s="1"/>
      <c r="BC7" s="1"/>
      <c r="BD7" s="1"/>
      <c r="BE7" s="1"/>
      <c r="BF7" s="1"/>
      <c r="BG7" s="1"/>
      <c r="BH7" s="1"/>
      <c r="BI7" s="1"/>
    </row>
    <row r="8" ht="15.0" customHeight="1">
      <c r="A8" s="1"/>
      <c r="B8" s="165"/>
      <c r="D8" s="9"/>
      <c r="E8" s="21"/>
      <c r="I8" s="9"/>
      <c r="J8" s="183" t="str">
        <f>IF(AND('MATRIZ DE RIESGOS '!#REF!="Muy Alta",'MATRIZ DE RIESGOS '!#REF!="Leve"),CONCATENATE("R",'MATRIZ DE RIESGOS '!#REF!),"")</f>
        <v>#ERROR!</v>
      </c>
      <c r="K8" s="164"/>
      <c r="L8" s="184" t="str">
        <f>IF(AND('MATRIZ DE RIESGOS '!#REF!="Muy Alta",'MATRIZ DE RIESGOS '!#REF!="Leve"),CONCATENATE("R",'MATRIZ DE RIESGOS '!#REF!),"")</f>
        <v>#ERROR!</v>
      </c>
      <c r="M8" s="164"/>
      <c r="N8" s="184" t="str">
        <f>IF(AND('MATRIZ DE RIESGOS '!#REF!="Muy Alta",'MATRIZ DE RIESGOS '!#REF!="Leve"),CONCATENATE("R",'MATRIZ DE RIESGOS '!#REF!),"")</f>
        <v>#ERROR!</v>
      </c>
      <c r="O8" s="171"/>
      <c r="P8" s="183" t="str">
        <f>IF(AND('MATRIZ DE RIESGOS '!#REF!="Muy Alta",'MATRIZ DE RIESGOS '!#REF!="Menor"),CONCATENATE("R",'MATRIZ DE RIESGOS '!#REF!),"")</f>
        <v>#ERROR!</v>
      </c>
      <c r="Q8" s="164"/>
      <c r="R8" s="184" t="str">
        <f>IF(AND('MATRIZ DE RIESGOS '!#REF!="Muy Alta",'MATRIZ DE RIESGOS '!#REF!="Menor"),CONCATENATE("R",'MATRIZ DE RIESGOS '!#REF!),"")</f>
        <v>#ERROR!</v>
      </c>
      <c r="S8" s="164"/>
      <c r="T8" s="184" t="str">
        <f>IF(AND('MATRIZ DE RIESGOS '!#REF!="Muy Alta",'MATRIZ DE RIESGOS '!#REF!="Menor"),CONCATENATE("R",'MATRIZ DE RIESGOS '!#REF!),"")</f>
        <v>#ERROR!</v>
      </c>
      <c r="U8" s="171"/>
      <c r="V8" s="183" t="str">
        <f>IF(AND('MATRIZ DE RIESGOS '!#REF!="Muy Alta",'MATRIZ DE RIESGOS '!#REF!="Moderado"),CONCATENATE("R",'MATRIZ DE RIESGOS '!#REF!),"")</f>
        <v>#ERROR!</v>
      </c>
      <c r="W8" s="164"/>
      <c r="X8" s="184" t="str">
        <f>IF(AND('MATRIZ DE RIESGOS '!#REF!="Muy Alta",'MATRIZ DE RIESGOS '!#REF!="Moderado"),CONCATENATE("R",'MATRIZ DE RIESGOS '!#REF!),"")</f>
        <v>#ERROR!</v>
      </c>
      <c r="Y8" s="164"/>
      <c r="Z8" s="184" t="str">
        <f>IF(AND('MATRIZ DE RIESGOS '!#REF!="Muy Alta",'MATRIZ DE RIESGOS '!#REF!="Moderado"),CONCATENATE("R",'MATRIZ DE RIESGOS '!#REF!),"")</f>
        <v>#ERROR!</v>
      </c>
      <c r="AA8" s="171"/>
      <c r="AB8" s="183" t="str">
        <f>IF(AND('MATRIZ DE RIESGOS '!#REF!="Muy Alta",'MATRIZ DE RIESGOS '!#REF!="Mayor"),CONCATENATE("R",'MATRIZ DE RIESGOS '!#REF!),"")</f>
        <v>#ERROR!</v>
      </c>
      <c r="AC8" s="164"/>
      <c r="AD8" s="184" t="str">
        <f>IF(AND('MATRIZ DE RIESGOS '!#REF!="Muy Alta",'MATRIZ DE RIESGOS '!#REF!="Mayor"),CONCATENATE("R",'MATRIZ DE RIESGOS '!#REF!),"")</f>
        <v>#ERROR!</v>
      </c>
      <c r="AE8" s="164"/>
      <c r="AF8" s="184" t="str">
        <f>IF(AND('MATRIZ DE RIESGOS '!#REF!="Muy Alta",'MATRIZ DE RIESGOS '!#REF!="Mayor"),CONCATENATE("R",'MATRIZ DE RIESGOS '!#REF!),"")</f>
        <v>#ERROR!</v>
      </c>
      <c r="AG8" s="171"/>
      <c r="AH8" s="185" t="str">
        <f>IF(AND('MATRIZ DE RIESGOS '!#REF!="Muy Alta",'MATRIZ DE RIESGOS '!#REF!="Catastrófico"),CONCATENATE("R",'MATRIZ DE RIESGOS '!#REF!),"")</f>
        <v>#ERROR!</v>
      </c>
      <c r="AI8" s="164"/>
      <c r="AJ8" s="186" t="str">
        <f>IF(AND('MATRIZ DE RIESGOS '!#REF!="Muy Alta",'MATRIZ DE RIESGOS '!#REF!="Catastrófico"),CONCATENATE("R",'MATRIZ DE RIESGOS '!#REF!),"")</f>
        <v>#ERROR!</v>
      </c>
      <c r="AK8" s="164"/>
      <c r="AL8" s="186" t="str">
        <f>IF(AND('MATRIZ DE RIESGOS '!#REF!="Muy Alta",'MATRIZ DE RIESGOS '!#REF!="Catastrófico"),CONCATENATE("R",'MATRIZ DE RIESGOS '!#REF!),"")</f>
        <v>#ERROR!</v>
      </c>
      <c r="AM8" s="171"/>
      <c r="AN8" s="1"/>
      <c r="AO8" s="21"/>
      <c r="AT8" s="9"/>
      <c r="AU8" s="1"/>
      <c r="AV8" s="1"/>
      <c r="AW8" s="1"/>
      <c r="AX8" s="1"/>
      <c r="AY8" s="1"/>
      <c r="AZ8" s="1"/>
      <c r="BA8" s="1"/>
      <c r="BB8" s="1"/>
      <c r="BC8" s="1"/>
      <c r="BD8" s="1"/>
      <c r="BE8" s="1"/>
      <c r="BF8" s="1"/>
      <c r="BG8" s="1"/>
      <c r="BH8" s="1"/>
      <c r="BI8" s="1"/>
    </row>
    <row r="9" ht="15.0" customHeight="1">
      <c r="A9" s="1"/>
      <c r="B9" s="165"/>
      <c r="D9" s="9"/>
      <c r="E9" s="21"/>
      <c r="I9" s="9"/>
      <c r="J9" s="181"/>
      <c r="K9" s="169"/>
      <c r="L9" s="167"/>
      <c r="M9" s="169"/>
      <c r="N9" s="167"/>
      <c r="O9" s="182"/>
      <c r="P9" s="181"/>
      <c r="Q9" s="169"/>
      <c r="R9" s="167"/>
      <c r="S9" s="169"/>
      <c r="T9" s="167"/>
      <c r="U9" s="182"/>
      <c r="V9" s="181"/>
      <c r="W9" s="169"/>
      <c r="X9" s="167"/>
      <c r="Y9" s="169"/>
      <c r="Z9" s="167"/>
      <c r="AA9" s="182"/>
      <c r="AB9" s="181"/>
      <c r="AC9" s="169"/>
      <c r="AD9" s="167"/>
      <c r="AE9" s="169"/>
      <c r="AF9" s="167"/>
      <c r="AG9" s="182"/>
      <c r="AH9" s="181"/>
      <c r="AI9" s="169"/>
      <c r="AJ9" s="167"/>
      <c r="AK9" s="169"/>
      <c r="AL9" s="167"/>
      <c r="AM9" s="182"/>
      <c r="AN9" s="1"/>
      <c r="AO9" s="21"/>
      <c r="AT9" s="9"/>
      <c r="AU9" s="1"/>
      <c r="AV9" s="1"/>
      <c r="AW9" s="1"/>
      <c r="AX9" s="1"/>
      <c r="AY9" s="1"/>
      <c r="AZ9" s="1"/>
      <c r="BA9" s="1"/>
      <c r="BB9" s="1"/>
      <c r="BC9" s="1"/>
      <c r="BD9" s="1"/>
      <c r="BE9" s="1"/>
      <c r="BF9" s="1"/>
      <c r="BG9" s="1"/>
      <c r="BH9" s="1"/>
      <c r="BI9" s="1"/>
    </row>
    <row r="10" ht="15.0" customHeight="1">
      <c r="A10" s="1"/>
      <c r="B10" s="165"/>
      <c r="D10" s="9"/>
      <c r="E10" s="21"/>
      <c r="I10" s="9"/>
      <c r="J10" s="183" t="str">
        <f>IF(AND('MATRIZ DE RIESGOS '!#REF!="Muy Alta",'MATRIZ DE RIESGOS '!#REF!="Leve"),CONCATENATE("R",'MATRIZ DE RIESGOS '!#REF!),"")</f>
        <v>#ERROR!</v>
      </c>
      <c r="K10" s="164"/>
      <c r="L10" s="184" t="str">
        <f>IF(AND('MATRIZ DE RIESGOS '!#REF!="Muy Alta",'MATRIZ DE RIESGOS '!#REF!="Leve"),CONCATENATE("R",'MATRIZ DE RIESGOS '!#REF!),"")</f>
        <v>#ERROR!</v>
      </c>
      <c r="M10" s="164"/>
      <c r="N10" s="184" t="str">
        <f>IF(AND('MATRIZ DE RIESGOS '!#REF!="Muy Alta",'MATRIZ DE RIESGOS '!#REF!="Leve"),CONCATENATE("R",'MATRIZ DE RIESGOS '!#REF!),"")</f>
        <v>#ERROR!</v>
      </c>
      <c r="O10" s="171"/>
      <c r="P10" s="183" t="str">
        <f>IF(AND('MATRIZ DE RIESGOS '!#REF!="Muy Alta",'MATRIZ DE RIESGOS '!#REF!="Menor"),CONCATENATE("R",'MATRIZ DE RIESGOS '!#REF!),"")</f>
        <v>#ERROR!</v>
      </c>
      <c r="Q10" s="164"/>
      <c r="R10" s="184" t="str">
        <f>IF(AND('MATRIZ DE RIESGOS '!#REF!="Muy Alta",'MATRIZ DE RIESGOS '!#REF!="Menor"),CONCATENATE("R",'MATRIZ DE RIESGOS '!#REF!),"")</f>
        <v>#ERROR!</v>
      </c>
      <c r="S10" s="164"/>
      <c r="T10" s="184" t="str">
        <f>IF(AND('MATRIZ DE RIESGOS '!#REF!="Muy Alta",'MATRIZ DE RIESGOS '!#REF!="Menor"),CONCATENATE("R",'MATRIZ DE RIESGOS '!#REF!),"")</f>
        <v>#ERROR!</v>
      </c>
      <c r="U10" s="171"/>
      <c r="V10" s="183" t="str">
        <f>IF(AND('MATRIZ DE RIESGOS '!#REF!="Muy Alta",'MATRIZ DE RIESGOS '!#REF!="Moderado"),CONCATENATE("R",'MATRIZ DE RIESGOS '!#REF!),"")</f>
        <v>#ERROR!</v>
      </c>
      <c r="W10" s="164"/>
      <c r="X10" s="184" t="str">
        <f>IF(AND('MATRIZ DE RIESGOS '!#REF!="Muy Alta",'MATRIZ DE RIESGOS '!#REF!="Moderado"),CONCATENATE("R",'MATRIZ DE RIESGOS '!#REF!),"")</f>
        <v>#ERROR!</v>
      </c>
      <c r="Y10" s="164"/>
      <c r="Z10" s="184" t="str">
        <f>IF(AND('MATRIZ DE RIESGOS '!#REF!="Muy Alta",'MATRIZ DE RIESGOS '!#REF!="Moderado"),CONCATENATE("R",'MATRIZ DE RIESGOS '!#REF!),"")</f>
        <v>#ERROR!</v>
      </c>
      <c r="AA10" s="171"/>
      <c r="AB10" s="183" t="str">
        <f>IF(AND('MATRIZ DE RIESGOS '!#REF!="Muy Alta",'MATRIZ DE RIESGOS '!#REF!="Mayor"),CONCATENATE("R",'MATRIZ DE RIESGOS '!#REF!),"")</f>
        <v>#ERROR!</v>
      </c>
      <c r="AC10" s="164"/>
      <c r="AD10" s="184" t="str">
        <f>IF(AND('MATRIZ DE RIESGOS '!#REF!="Muy Alta",'MATRIZ DE RIESGOS '!#REF!="Mayor"),CONCATENATE("R",'MATRIZ DE RIESGOS '!#REF!),"")</f>
        <v>#ERROR!</v>
      </c>
      <c r="AE10" s="164"/>
      <c r="AF10" s="184" t="str">
        <f>IF(AND('MATRIZ DE RIESGOS '!#REF!="Muy Alta",'MATRIZ DE RIESGOS '!#REF!="Mayor"),CONCATENATE("R",'MATRIZ DE RIESGOS '!#REF!),"")</f>
        <v>#ERROR!</v>
      </c>
      <c r="AG10" s="171"/>
      <c r="AH10" s="185" t="str">
        <f>IF(AND('MATRIZ DE RIESGOS '!#REF!="Muy Alta",'MATRIZ DE RIESGOS '!#REF!="Catastrófico"),CONCATENATE("R",'MATRIZ DE RIESGOS '!#REF!),"")</f>
        <v>#ERROR!</v>
      </c>
      <c r="AI10" s="164"/>
      <c r="AJ10" s="186" t="str">
        <f>IF(AND('MATRIZ DE RIESGOS '!#REF!="Muy Alta",'MATRIZ DE RIESGOS '!#REF!="Catastrófico"),CONCATENATE("R",'MATRIZ DE RIESGOS '!#REF!),"")</f>
        <v>#ERROR!</v>
      </c>
      <c r="AK10" s="164"/>
      <c r="AL10" s="186" t="str">
        <f>IF(AND('MATRIZ DE RIESGOS '!#REF!="Muy Alta",'MATRIZ DE RIESGOS '!#REF!="Catastrófico"),CONCATENATE("R",'MATRIZ DE RIESGOS '!#REF!),"")</f>
        <v>#ERROR!</v>
      </c>
      <c r="AM10" s="171"/>
      <c r="AN10" s="1"/>
      <c r="AO10" s="21"/>
      <c r="AT10" s="9"/>
      <c r="AU10" s="1"/>
      <c r="AV10" s="1"/>
      <c r="AW10" s="1"/>
      <c r="AX10" s="1"/>
      <c r="AY10" s="1"/>
      <c r="AZ10" s="1"/>
      <c r="BA10" s="1"/>
      <c r="BB10" s="1"/>
      <c r="BC10" s="1"/>
      <c r="BD10" s="1"/>
      <c r="BE10" s="1"/>
      <c r="BF10" s="1"/>
      <c r="BG10" s="1"/>
      <c r="BH10" s="1"/>
      <c r="BI10" s="1"/>
    </row>
    <row r="11" ht="15.0" customHeight="1">
      <c r="A11" s="1"/>
      <c r="B11" s="165"/>
      <c r="D11" s="9"/>
      <c r="E11" s="21"/>
      <c r="I11" s="9"/>
      <c r="J11" s="181"/>
      <c r="K11" s="169"/>
      <c r="L11" s="167"/>
      <c r="M11" s="169"/>
      <c r="N11" s="167"/>
      <c r="O11" s="182"/>
      <c r="P11" s="181"/>
      <c r="Q11" s="169"/>
      <c r="R11" s="167"/>
      <c r="S11" s="169"/>
      <c r="T11" s="167"/>
      <c r="U11" s="182"/>
      <c r="V11" s="181"/>
      <c r="W11" s="169"/>
      <c r="X11" s="167"/>
      <c r="Y11" s="169"/>
      <c r="Z11" s="167"/>
      <c r="AA11" s="182"/>
      <c r="AB11" s="181"/>
      <c r="AC11" s="169"/>
      <c r="AD11" s="167"/>
      <c r="AE11" s="169"/>
      <c r="AF11" s="167"/>
      <c r="AG11" s="182"/>
      <c r="AH11" s="181"/>
      <c r="AI11" s="169"/>
      <c r="AJ11" s="167"/>
      <c r="AK11" s="169"/>
      <c r="AL11" s="167"/>
      <c r="AM11" s="182"/>
      <c r="AN11" s="1"/>
      <c r="AO11" s="21"/>
      <c r="AT11" s="9"/>
      <c r="AU11" s="1"/>
      <c r="AV11" s="1"/>
      <c r="AW11" s="1"/>
      <c r="AX11" s="1"/>
      <c r="AY11" s="1"/>
      <c r="AZ11" s="1"/>
      <c r="BA11" s="1"/>
      <c r="BB11" s="1"/>
      <c r="BC11" s="1"/>
      <c r="BD11" s="1"/>
      <c r="BE11" s="1"/>
      <c r="BF11" s="1"/>
      <c r="BG11" s="1"/>
      <c r="BH11" s="1"/>
      <c r="BI11" s="1"/>
    </row>
    <row r="12" ht="15.0" customHeight="1">
      <c r="A12" s="1"/>
      <c r="B12" s="165"/>
      <c r="D12" s="9"/>
      <c r="E12" s="21"/>
      <c r="I12" s="9"/>
      <c r="J12" s="183" t="str">
        <f>IF(AND('MATRIZ DE RIESGOS '!#REF!="Muy Alta",'MATRIZ DE RIESGOS '!#REF!="Leve"),CONCATENATE("R",'MATRIZ DE RIESGOS '!#REF!),"")</f>
        <v>#ERROR!</v>
      </c>
      <c r="K12" s="164"/>
      <c r="L12" s="184" t="str">
        <f>IF(AND('MATRIZ DE RIESGOS '!$H$18="Muy Alta",'MATRIZ DE RIESGOS '!$L$18="Leve"),CONCATENATE("R",'MATRIZ DE RIESGOS '!$A$18),"")</f>
        <v/>
      </c>
      <c r="M12" s="164"/>
      <c r="N12" s="184" t="str">
        <f>IF(AND('MATRIZ DE RIESGOS '!$H$24="Muy Alta",'MATRIZ DE RIESGOS '!$L$24="Leve"),CONCATENATE("R",'MATRIZ DE RIESGOS '!$A$24),"")</f>
        <v/>
      </c>
      <c r="O12" s="171"/>
      <c r="P12" s="183" t="str">
        <f>IF(AND('MATRIZ DE RIESGOS '!#REF!="Muy Alta",'MATRIZ DE RIESGOS '!#REF!="Menor"),CONCATENATE("R",'MATRIZ DE RIESGOS '!#REF!),"")</f>
        <v>#ERROR!</v>
      </c>
      <c r="Q12" s="164"/>
      <c r="R12" s="184" t="str">
        <f>IF(AND('MATRIZ DE RIESGOS '!$H$18="Muy Alta",'MATRIZ DE RIESGOS '!$L$18="Menor"),CONCATENATE("R",'MATRIZ DE RIESGOS '!$A$18),"")</f>
        <v/>
      </c>
      <c r="S12" s="164"/>
      <c r="T12" s="184" t="str">
        <f>IF(AND('MATRIZ DE RIESGOS '!$H$24="Muy Alta",'MATRIZ DE RIESGOS '!$L$24="Menor"),CONCATENATE("R",'MATRIZ DE RIESGOS '!$A$24),"")</f>
        <v/>
      </c>
      <c r="U12" s="171"/>
      <c r="V12" s="183" t="str">
        <f>IF(AND('MATRIZ DE RIESGOS '!#REF!="Muy Alta",'MATRIZ DE RIESGOS '!#REF!="Moderado"),CONCATENATE("R",'MATRIZ DE RIESGOS '!#REF!),"")</f>
        <v>#ERROR!</v>
      </c>
      <c r="W12" s="164"/>
      <c r="X12" s="184" t="str">
        <f>IF(AND('MATRIZ DE RIESGOS '!$H$18="Muy Alta",'MATRIZ DE RIESGOS '!$L$18="Moderado"),CONCATENATE("R",'MATRIZ DE RIESGOS '!$A$18),"")</f>
        <v/>
      </c>
      <c r="Y12" s="164"/>
      <c r="Z12" s="184" t="str">
        <f>IF(AND('MATRIZ DE RIESGOS '!$H$24="Muy Alta",'MATRIZ DE RIESGOS '!$L$24="Moderado"),CONCATENATE("R",'MATRIZ DE RIESGOS '!$A$24),"")</f>
        <v/>
      </c>
      <c r="AA12" s="171"/>
      <c r="AB12" s="183" t="str">
        <f>IF(AND('MATRIZ DE RIESGOS '!#REF!="Muy Alta",'MATRIZ DE RIESGOS '!#REF!="Mayor"),CONCATENATE("R",'MATRIZ DE RIESGOS '!#REF!),"")</f>
        <v>#ERROR!</v>
      </c>
      <c r="AC12" s="164"/>
      <c r="AD12" s="184" t="str">
        <f>IF(AND('MATRIZ DE RIESGOS '!$H$18="Muy Alta",'MATRIZ DE RIESGOS '!$L$18="Mayor"),CONCATENATE("R",'MATRIZ DE RIESGOS '!$A$18),"")</f>
        <v/>
      </c>
      <c r="AE12" s="164"/>
      <c r="AF12" s="184" t="str">
        <f>IF(AND('MATRIZ DE RIESGOS '!$H$24="Muy Alta",'MATRIZ DE RIESGOS '!$L$24="Mayor"),CONCATENATE("R",'MATRIZ DE RIESGOS '!$A$24),"")</f>
        <v/>
      </c>
      <c r="AG12" s="171"/>
      <c r="AH12" s="185" t="str">
        <f>IF(AND('MATRIZ DE RIESGOS '!#REF!="Muy Alta",'MATRIZ DE RIESGOS '!#REF!="Catastrófico"),CONCATENATE("R",'MATRIZ DE RIESGOS '!#REF!),"")</f>
        <v>#ERROR!</v>
      </c>
      <c r="AI12" s="164"/>
      <c r="AJ12" s="186" t="str">
        <f>IF(AND('MATRIZ DE RIESGOS '!$H$18="Muy Alta",'MATRIZ DE RIESGOS '!$L$18="Catastrófico"),CONCATENATE("R",'MATRIZ DE RIESGOS '!$A$18),"")</f>
        <v/>
      </c>
      <c r="AK12" s="164"/>
      <c r="AL12" s="186" t="str">
        <f>IF(AND('MATRIZ DE RIESGOS '!$H$24="Muy Alta",'MATRIZ DE RIESGOS '!$L$24="Catastrófico"),CONCATENATE("R",'MATRIZ DE RIESGOS '!$A$24),"")</f>
        <v/>
      </c>
      <c r="AM12" s="171"/>
      <c r="AN12" s="1"/>
      <c r="AO12" s="21"/>
      <c r="AT12" s="9"/>
      <c r="AU12" s="1"/>
      <c r="AV12" s="1"/>
      <c r="AW12" s="1"/>
      <c r="AX12" s="1"/>
      <c r="AY12" s="1"/>
      <c r="AZ12" s="1"/>
      <c r="BA12" s="1"/>
      <c r="BB12" s="1"/>
      <c r="BC12" s="1"/>
      <c r="BD12" s="1"/>
      <c r="BE12" s="1"/>
      <c r="BF12" s="1"/>
      <c r="BG12" s="1"/>
      <c r="BH12" s="1"/>
      <c r="BI12" s="1"/>
    </row>
    <row r="13" ht="15.75" customHeight="1">
      <c r="A13" s="1"/>
      <c r="B13" s="165"/>
      <c r="D13" s="9"/>
      <c r="E13" s="187"/>
      <c r="F13" s="188"/>
      <c r="G13" s="188"/>
      <c r="H13" s="188"/>
      <c r="I13" s="189"/>
      <c r="J13" s="181"/>
      <c r="K13" s="169"/>
      <c r="L13" s="167"/>
      <c r="M13" s="169"/>
      <c r="N13" s="167"/>
      <c r="O13" s="182"/>
      <c r="P13" s="181"/>
      <c r="Q13" s="169"/>
      <c r="R13" s="167"/>
      <c r="S13" s="169"/>
      <c r="T13" s="167"/>
      <c r="U13" s="182"/>
      <c r="V13" s="181"/>
      <c r="W13" s="169"/>
      <c r="X13" s="167"/>
      <c r="Y13" s="169"/>
      <c r="Z13" s="167"/>
      <c r="AA13" s="182"/>
      <c r="AB13" s="181"/>
      <c r="AC13" s="169"/>
      <c r="AD13" s="167"/>
      <c r="AE13" s="169"/>
      <c r="AF13" s="167"/>
      <c r="AG13" s="182"/>
      <c r="AH13" s="187"/>
      <c r="AI13" s="190"/>
      <c r="AJ13" s="191"/>
      <c r="AK13" s="190"/>
      <c r="AL13" s="191"/>
      <c r="AM13" s="189"/>
      <c r="AN13" s="1"/>
      <c r="AO13" s="187"/>
      <c r="AP13" s="188"/>
      <c r="AQ13" s="188"/>
      <c r="AR13" s="188"/>
      <c r="AS13" s="188"/>
      <c r="AT13" s="189"/>
      <c r="AU13" s="1"/>
      <c r="AV13" s="1"/>
      <c r="AW13" s="1"/>
      <c r="AX13" s="1"/>
      <c r="AY13" s="1"/>
      <c r="AZ13" s="1"/>
      <c r="BA13" s="1"/>
      <c r="BB13" s="1"/>
      <c r="BC13" s="1"/>
      <c r="BD13" s="1"/>
      <c r="BE13" s="1"/>
      <c r="BF13" s="1"/>
      <c r="BG13" s="1"/>
      <c r="BH13" s="1"/>
      <c r="BI13" s="1"/>
    </row>
    <row r="14" ht="15.0" customHeight="1">
      <c r="A14" s="1"/>
      <c r="B14" s="165"/>
      <c r="D14" s="9"/>
      <c r="E14" s="172" t="s">
        <v>131</v>
      </c>
      <c r="F14" s="173"/>
      <c r="G14" s="173"/>
      <c r="H14" s="173"/>
      <c r="I14" s="173"/>
      <c r="J14" s="192" t="str">
        <f>IF(AND('MATRIZ DE RIESGOS '!$H$9="Alta",'MATRIZ DE RIESGOS '!$L$9="Leve"),CONCATENATE("R",'MATRIZ DE RIESGOS '!$A$9),"")</f>
        <v/>
      </c>
      <c r="K14" s="176"/>
      <c r="L14" s="193" t="str">
        <f>IF(AND('MATRIZ DE RIESGOS '!#REF!="Alta",'MATRIZ DE RIESGOS '!#REF!="Leve"),CONCATENATE("R",'MATRIZ DE RIESGOS '!#REF!),"")</f>
        <v>#ERROR!</v>
      </c>
      <c r="M14" s="176"/>
      <c r="N14" s="193" t="str">
        <f>IF(AND('MATRIZ DE RIESGOS '!$H$12="Alta",'MATRIZ DE RIESGOS '!$L$12="Leve"),CONCATENATE("R",'MATRIZ DE RIESGOS '!$A$12),"")</f>
        <v/>
      </c>
      <c r="O14" s="174"/>
      <c r="P14" s="192" t="str">
        <f>IF(AND('MATRIZ DE RIESGOS '!$H$9="Alta",'MATRIZ DE RIESGOS '!$L$9="Menor"),CONCATENATE("R",'MATRIZ DE RIESGOS '!$A$9),"")</f>
        <v/>
      </c>
      <c r="Q14" s="176"/>
      <c r="R14" s="193" t="str">
        <f>IF(AND('MATRIZ DE RIESGOS '!#REF!="Alta",'MATRIZ DE RIESGOS '!#REF!="Menor"),CONCATENATE("R",'MATRIZ DE RIESGOS '!#REF!),"")</f>
        <v>#ERROR!</v>
      </c>
      <c r="S14" s="176"/>
      <c r="T14" s="193" t="str">
        <f>IF(AND('MATRIZ DE RIESGOS '!$H$12="Alta",'MATRIZ DE RIESGOS '!$L$12="Menor"),CONCATENATE("R",'MATRIZ DE RIESGOS '!$A$12),"")</f>
        <v/>
      </c>
      <c r="U14" s="174"/>
      <c r="V14" s="175" t="str">
        <f>IF(AND('MATRIZ DE RIESGOS '!$H$9="Alta",'MATRIZ DE RIESGOS '!$L$9="Moderado"),CONCATENATE("R",'MATRIZ DE RIESGOS '!$A$9),"")</f>
        <v/>
      </c>
      <c r="W14" s="176"/>
      <c r="X14" s="177" t="str">
        <f>IF(AND('MATRIZ DE RIESGOS '!#REF!="Alta",'MATRIZ DE RIESGOS '!#REF!="Moderado"),CONCATENATE("R",'MATRIZ DE RIESGOS '!#REF!),"")</f>
        <v>#ERROR!</v>
      </c>
      <c r="Y14" s="176"/>
      <c r="Z14" s="177" t="str">
        <f>IF(AND('MATRIZ DE RIESGOS '!$H$12="Alta",'MATRIZ DE RIESGOS '!$L$12="Moderado"),CONCATENATE("R",'MATRIZ DE RIESGOS '!$A$12),"")</f>
        <v/>
      </c>
      <c r="AA14" s="174"/>
      <c r="AB14" s="175" t="str">
        <f>IF(AND('MATRIZ DE RIESGOS '!$H$9="Alta",'MATRIZ DE RIESGOS '!$L$9="Mayor"),CONCATENATE("R",'MATRIZ DE RIESGOS '!$A$9),"")</f>
        <v/>
      </c>
      <c r="AC14" s="176"/>
      <c r="AD14" s="177" t="str">
        <f>IF(AND('MATRIZ DE RIESGOS '!#REF!="Alta",'MATRIZ DE RIESGOS '!#REF!="Mayor"),CONCATENATE("R",'MATRIZ DE RIESGOS '!#REF!),"")</f>
        <v>#ERROR!</v>
      </c>
      <c r="AE14" s="176"/>
      <c r="AF14" s="177" t="str">
        <f>IF(AND('MATRIZ DE RIESGOS '!$H$12="Alta",'MATRIZ DE RIESGOS '!$L$12="Mayor"),CONCATENATE("R",'MATRIZ DE RIESGOS '!$A$12),"")</f>
        <v/>
      </c>
      <c r="AG14" s="174"/>
      <c r="AH14" s="178" t="str">
        <f>IF(AND('MATRIZ DE RIESGOS '!$H$9="Alta",'MATRIZ DE RIESGOS '!$L$9="Catastrófico"),CONCATENATE("R",'MATRIZ DE RIESGOS '!$A$9),"")</f>
        <v/>
      </c>
      <c r="AI14" s="176"/>
      <c r="AJ14" s="179" t="str">
        <f>IF(AND('MATRIZ DE RIESGOS '!#REF!="Alta",'MATRIZ DE RIESGOS '!#REF!="Catastrófico"),CONCATENATE("R",'MATRIZ DE RIESGOS '!#REF!),"")</f>
        <v>#ERROR!</v>
      </c>
      <c r="AK14" s="176"/>
      <c r="AL14" s="179" t="str">
        <f>IF(AND('MATRIZ DE RIESGOS '!$H$12="Alta",'MATRIZ DE RIESGOS '!$L$12="Catastrófico"),CONCATENATE("R",'MATRIZ DE RIESGOS '!$A$12),"")</f>
        <v/>
      </c>
      <c r="AM14" s="174"/>
      <c r="AN14" s="1"/>
      <c r="AO14" s="194" t="s">
        <v>132</v>
      </c>
      <c r="AP14" s="173"/>
      <c r="AQ14" s="173"/>
      <c r="AR14" s="173"/>
      <c r="AS14" s="173"/>
      <c r="AT14" s="174"/>
      <c r="AU14" s="1"/>
      <c r="AV14" s="1"/>
      <c r="AW14" s="1"/>
      <c r="AX14" s="1"/>
      <c r="AY14" s="1"/>
      <c r="AZ14" s="1"/>
      <c r="BA14" s="1"/>
      <c r="BB14" s="1"/>
      <c r="BC14" s="1"/>
      <c r="BD14" s="1"/>
      <c r="BE14" s="1"/>
      <c r="BF14" s="1"/>
      <c r="BG14" s="1"/>
      <c r="BH14" s="1"/>
      <c r="BI14" s="1"/>
    </row>
    <row r="15" ht="15.0" customHeight="1">
      <c r="A15" s="1"/>
      <c r="B15" s="165"/>
      <c r="D15" s="9"/>
      <c r="E15" s="21"/>
      <c r="J15" s="181"/>
      <c r="K15" s="169"/>
      <c r="L15" s="167"/>
      <c r="M15" s="169"/>
      <c r="N15" s="167"/>
      <c r="O15" s="182"/>
      <c r="P15" s="181"/>
      <c r="Q15" s="169"/>
      <c r="R15" s="167"/>
      <c r="S15" s="169"/>
      <c r="T15" s="167"/>
      <c r="U15" s="182"/>
      <c r="V15" s="181"/>
      <c r="W15" s="169"/>
      <c r="X15" s="167"/>
      <c r="Y15" s="169"/>
      <c r="Z15" s="167"/>
      <c r="AA15" s="182"/>
      <c r="AB15" s="181"/>
      <c r="AC15" s="169"/>
      <c r="AD15" s="167"/>
      <c r="AE15" s="169"/>
      <c r="AF15" s="167"/>
      <c r="AG15" s="182"/>
      <c r="AH15" s="181"/>
      <c r="AI15" s="169"/>
      <c r="AJ15" s="167"/>
      <c r="AK15" s="169"/>
      <c r="AL15" s="167"/>
      <c r="AM15" s="182"/>
      <c r="AN15" s="1"/>
      <c r="AO15" s="21"/>
      <c r="AT15" s="9"/>
      <c r="AU15" s="1"/>
      <c r="AV15" s="1"/>
      <c r="AW15" s="1"/>
      <c r="AX15" s="1"/>
      <c r="AY15" s="1"/>
      <c r="AZ15" s="1"/>
      <c r="BA15" s="1"/>
      <c r="BB15" s="1"/>
      <c r="BC15" s="1"/>
      <c r="BD15" s="1"/>
      <c r="BE15" s="1"/>
      <c r="BF15" s="1"/>
      <c r="BG15" s="1"/>
      <c r="BH15" s="1"/>
      <c r="BI15" s="1"/>
    </row>
    <row r="16" ht="15.0" customHeight="1">
      <c r="A16" s="1"/>
      <c r="B16" s="165"/>
      <c r="D16" s="9"/>
      <c r="E16" s="21"/>
      <c r="J16" s="195" t="str">
        <f>IF(AND('MATRIZ DE RIESGOS '!#REF!="Alta",'MATRIZ DE RIESGOS '!#REF!="Leve"),CONCATENATE("R",'MATRIZ DE RIESGOS '!#REF!),"")</f>
        <v>#ERROR!</v>
      </c>
      <c r="K16" s="164"/>
      <c r="L16" s="196" t="str">
        <f>IF(AND('MATRIZ DE RIESGOS '!#REF!="Alta",'MATRIZ DE RIESGOS '!#REF!="Leve"),CONCATENATE("R",'MATRIZ DE RIESGOS '!#REF!),"")</f>
        <v>#ERROR!</v>
      </c>
      <c r="M16" s="164"/>
      <c r="N16" s="196" t="str">
        <f>IF(AND('MATRIZ DE RIESGOS '!#REF!="Alta",'MATRIZ DE RIESGOS '!#REF!="Leve"),CONCATENATE("R",'MATRIZ DE RIESGOS '!#REF!),"")</f>
        <v>#ERROR!</v>
      </c>
      <c r="O16" s="171"/>
      <c r="P16" s="195" t="str">
        <f>IF(AND('MATRIZ DE RIESGOS '!#REF!="Alta",'MATRIZ DE RIESGOS '!#REF!="Menor"),CONCATENATE("R",'MATRIZ DE RIESGOS '!#REF!),"")</f>
        <v>#ERROR!</v>
      </c>
      <c r="Q16" s="164"/>
      <c r="R16" s="196" t="str">
        <f>IF(AND('MATRIZ DE RIESGOS '!#REF!="Alta",'MATRIZ DE RIESGOS '!#REF!="Menor"),CONCATENATE("R",'MATRIZ DE RIESGOS '!#REF!),"")</f>
        <v>#ERROR!</v>
      </c>
      <c r="S16" s="164"/>
      <c r="T16" s="196" t="str">
        <f>IF(AND('MATRIZ DE RIESGOS '!#REF!="Alta",'MATRIZ DE RIESGOS '!#REF!="Menor"),CONCATENATE("R",'MATRIZ DE RIESGOS '!#REF!),"")</f>
        <v>#ERROR!</v>
      </c>
      <c r="U16" s="171"/>
      <c r="V16" s="183" t="str">
        <f>IF(AND('MATRIZ DE RIESGOS '!#REF!="Alta",'MATRIZ DE RIESGOS '!#REF!="Moderado"),CONCATENATE("R",'MATRIZ DE RIESGOS '!#REF!),"")</f>
        <v>#ERROR!</v>
      </c>
      <c r="W16" s="164"/>
      <c r="X16" s="184" t="str">
        <f>IF(AND('MATRIZ DE RIESGOS '!#REF!="Alta",'MATRIZ DE RIESGOS '!#REF!="Moderado"),CONCATENATE("R",'MATRIZ DE RIESGOS '!#REF!),"")</f>
        <v>#ERROR!</v>
      </c>
      <c r="Y16" s="164"/>
      <c r="Z16" s="184" t="str">
        <f>IF(AND('MATRIZ DE RIESGOS '!#REF!="Alta",'MATRIZ DE RIESGOS '!#REF!="Moderado"),CONCATENATE("R",'MATRIZ DE RIESGOS '!#REF!),"")</f>
        <v>#ERROR!</v>
      </c>
      <c r="AA16" s="171"/>
      <c r="AB16" s="183" t="str">
        <f>IF(AND('MATRIZ DE RIESGOS '!#REF!="Alta",'MATRIZ DE RIESGOS '!#REF!="Mayor"),CONCATENATE("R",'MATRIZ DE RIESGOS '!#REF!),"")</f>
        <v>#ERROR!</v>
      </c>
      <c r="AC16" s="164"/>
      <c r="AD16" s="184" t="str">
        <f>IF(AND('MATRIZ DE RIESGOS '!#REF!="Alta",'MATRIZ DE RIESGOS '!#REF!="Mayor"),CONCATENATE("R",'MATRIZ DE RIESGOS '!#REF!),"")</f>
        <v>#ERROR!</v>
      </c>
      <c r="AE16" s="164"/>
      <c r="AF16" s="184" t="str">
        <f>IF(AND('MATRIZ DE RIESGOS '!#REF!="Alta",'MATRIZ DE RIESGOS '!#REF!="Mayor"),CONCATENATE("R",'MATRIZ DE RIESGOS '!#REF!),"")</f>
        <v>#ERROR!</v>
      </c>
      <c r="AG16" s="171"/>
      <c r="AH16" s="185" t="str">
        <f>IF(AND('MATRIZ DE RIESGOS '!#REF!="Alta",'MATRIZ DE RIESGOS '!#REF!="Catastrófico"),CONCATENATE("R",'MATRIZ DE RIESGOS '!#REF!),"")</f>
        <v>#ERROR!</v>
      </c>
      <c r="AI16" s="164"/>
      <c r="AJ16" s="186" t="str">
        <f>IF(AND('MATRIZ DE RIESGOS '!#REF!="Alta",'MATRIZ DE RIESGOS '!#REF!="Catastrófico"),CONCATENATE("R",'MATRIZ DE RIESGOS '!#REF!),"")</f>
        <v>#ERROR!</v>
      </c>
      <c r="AK16" s="164"/>
      <c r="AL16" s="186" t="str">
        <f>IF(AND('MATRIZ DE RIESGOS '!#REF!="Alta",'MATRIZ DE RIESGOS '!#REF!="Catastrófico"),CONCATENATE("R",'MATRIZ DE RIESGOS '!#REF!),"")</f>
        <v>#ERROR!</v>
      </c>
      <c r="AM16" s="171"/>
      <c r="AN16" s="1"/>
      <c r="AO16" s="21"/>
      <c r="AT16" s="9"/>
      <c r="AU16" s="1"/>
      <c r="AV16" s="1"/>
      <c r="AW16" s="1"/>
      <c r="AX16" s="1"/>
      <c r="AY16" s="1"/>
      <c r="AZ16" s="1"/>
      <c r="BA16" s="1"/>
      <c r="BB16" s="1"/>
      <c r="BC16" s="1"/>
      <c r="BD16" s="1"/>
      <c r="BE16" s="1"/>
      <c r="BF16" s="1"/>
      <c r="BG16" s="1"/>
      <c r="BH16" s="1"/>
      <c r="BI16" s="1"/>
    </row>
    <row r="17" ht="15.0" customHeight="1">
      <c r="A17" s="1"/>
      <c r="B17" s="165"/>
      <c r="D17" s="9"/>
      <c r="E17" s="21"/>
      <c r="J17" s="181"/>
      <c r="K17" s="169"/>
      <c r="L17" s="167"/>
      <c r="M17" s="169"/>
      <c r="N17" s="167"/>
      <c r="O17" s="182"/>
      <c r="P17" s="181"/>
      <c r="Q17" s="169"/>
      <c r="R17" s="167"/>
      <c r="S17" s="169"/>
      <c r="T17" s="167"/>
      <c r="U17" s="182"/>
      <c r="V17" s="181"/>
      <c r="W17" s="169"/>
      <c r="X17" s="167"/>
      <c r="Y17" s="169"/>
      <c r="Z17" s="167"/>
      <c r="AA17" s="182"/>
      <c r="AB17" s="181"/>
      <c r="AC17" s="169"/>
      <c r="AD17" s="167"/>
      <c r="AE17" s="169"/>
      <c r="AF17" s="167"/>
      <c r="AG17" s="182"/>
      <c r="AH17" s="181"/>
      <c r="AI17" s="169"/>
      <c r="AJ17" s="167"/>
      <c r="AK17" s="169"/>
      <c r="AL17" s="167"/>
      <c r="AM17" s="182"/>
      <c r="AN17" s="1"/>
      <c r="AO17" s="21"/>
      <c r="AT17" s="9"/>
      <c r="AU17" s="1"/>
      <c r="AV17" s="1"/>
      <c r="AW17" s="1"/>
      <c r="AX17" s="1"/>
      <c r="AY17" s="1"/>
      <c r="AZ17" s="1"/>
      <c r="BA17" s="1"/>
      <c r="BB17" s="1"/>
      <c r="BC17" s="1"/>
      <c r="BD17" s="1"/>
      <c r="BE17" s="1"/>
      <c r="BF17" s="1"/>
      <c r="BG17" s="1"/>
      <c r="BH17" s="1"/>
      <c r="BI17" s="1"/>
    </row>
    <row r="18" ht="15.0" customHeight="1">
      <c r="A18" s="1"/>
      <c r="B18" s="165"/>
      <c r="D18" s="9"/>
      <c r="E18" s="21"/>
      <c r="J18" s="195" t="str">
        <f>IF(AND('MATRIZ DE RIESGOS '!#REF!="Alta",'MATRIZ DE RIESGOS '!#REF!="Leve"),CONCATENATE("R",'MATRIZ DE RIESGOS '!#REF!),"")</f>
        <v>#ERROR!</v>
      </c>
      <c r="K18" s="164"/>
      <c r="L18" s="196" t="str">
        <f>IF(AND('MATRIZ DE RIESGOS '!#REF!="Alta",'MATRIZ DE RIESGOS '!#REF!="Leve"),CONCATENATE("R",'MATRIZ DE RIESGOS '!#REF!),"")</f>
        <v>#ERROR!</v>
      </c>
      <c r="M18" s="164"/>
      <c r="N18" s="196" t="str">
        <f>IF(AND('MATRIZ DE RIESGOS '!#REF!="Alta",'MATRIZ DE RIESGOS '!#REF!="Leve"),CONCATENATE("R",'MATRIZ DE RIESGOS '!#REF!),"")</f>
        <v>#ERROR!</v>
      </c>
      <c r="O18" s="171"/>
      <c r="P18" s="195" t="str">
        <f>IF(AND('MATRIZ DE RIESGOS '!#REF!="Alta",'MATRIZ DE RIESGOS '!#REF!="Menor"),CONCATENATE("R",'MATRIZ DE RIESGOS '!#REF!),"")</f>
        <v>#ERROR!</v>
      </c>
      <c r="Q18" s="164"/>
      <c r="R18" s="196" t="str">
        <f>IF(AND('MATRIZ DE RIESGOS '!#REF!="Alta",'MATRIZ DE RIESGOS '!#REF!="Menor"),CONCATENATE("R",'MATRIZ DE RIESGOS '!#REF!),"")</f>
        <v>#ERROR!</v>
      </c>
      <c r="S18" s="164"/>
      <c r="T18" s="196" t="str">
        <f>IF(AND('MATRIZ DE RIESGOS '!#REF!="Alta",'MATRIZ DE RIESGOS '!#REF!="Menor"),CONCATENATE("R",'MATRIZ DE RIESGOS '!#REF!),"")</f>
        <v>#ERROR!</v>
      </c>
      <c r="U18" s="171"/>
      <c r="V18" s="183" t="str">
        <f>IF(AND('MATRIZ DE RIESGOS '!#REF!="Alta",'MATRIZ DE RIESGOS '!#REF!="Moderado"),CONCATENATE("R",'MATRIZ DE RIESGOS '!#REF!),"")</f>
        <v>#ERROR!</v>
      </c>
      <c r="W18" s="164"/>
      <c r="X18" s="184" t="str">
        <f>IF(AND('MATRIZ DE RIESGOS '!#REF!="Alta",'MATRIZ DE RIESGOS '!#REF!="Moderado"),CONCATENATE("R",'MATRIZ DE RIESGOS '!#REF!),"")</f>
        <v>#ERROR!</v>
      </c>
      <c r="Y18" s="164"/>
      <c r="Z18" s="184" t="str">
        <f>IF(AND('MATRIZ DE RIESGOS '!#REF!="Alta",'MATRIZ DE RIESGOS '!#REF!="Moderado"),CONCATENATE("R",'MATRIZ DE RIESGOS '!#REF!),"")</f>
        <v>#ERROR!</v>
      </c>
      <c r="AA18" s="171"/>
      <c r="AB18" s="183" t="str">
        <f>IF(AND('MATRIZ DE RIESGOS '!#REF!="Alta",'MATRIZ DE RIESGOS '!#REF!="Mayor"),CONCATENATE("R",'MATRIZ DE RIESGOS '!#REF!),"")</f>
        <v>#ERROR!</v>
      </c>
      <c r="AC18" s="164"/>
      <c r="AD18" s="184" t="str">
        <f>IF(AND('MATRIZ DE RIESGOS '!#REF!="Alta",'MATRIZ DE RIESGOS '!#REF!="Mayor"),CONCATENATE("R",'MATRIZ DE RIESGOS '!#REF!),"")</f>
        <v>#ERROR!</v>
      </c>
      <c r="AE18" s="164"/>
      <c r="AF18" s="184" t="str">
        <f>IF(AND('MATRIZ DE RIESGOS '!#REF!="Alta",'MATRIZ DE RIESGOS '!#REF!="Mayor"),CONCATENATE("R",'MATRIZ DE RIESGOS '!#REF!),"")</f>
        <v>#ERROR!</v>
      </c>
      <c r="AG18" s="171"/>
      <c r="AH18" s="185" t="str">
        <f>IF(AND('MATRIZ DE RIESGOS '!#REF!="Alta",'MATRIZ DE RIESGOS '!#REF!="Catastrófico"),CONCATENATE("R",'MATRIZ DE RIESGOS '!#REF!),"")</f>
        <v>#ERROR!</v>
      </c>
      <c r="AI18" s="164"/>
      <c r="AJ18" s="186" t="str">
        <f>IF(AND('MATRIZ DE RIESGOS '!#REF!="Alta",'MATRIZ DE RIESGOS '!#REF!="Catastrófico"),CONCATENATE("R",'MATRIZ DE RIESGOS '!#REF!),"")</f>
        <v>#ERROR!</v>
      </c>
      <c r="AK18" s="164"/>
      <c r="AL18" s="186" t="str">
        <f>IF(AND('MATRIZ DE RIESGOS '!#REF!="Alta",'MATRIZ DE RIESGOS '!#REF!="Catastrófico"),CONCATENATE("R",'MATRIZ DE RIESGOS '!#REF!),"")</f>
        <v>#ERROR!</v>
      </c>
      <c r="AM18" s="171"/>
      <c r="AN18" s="1"/>
      <c r="AO18" s="21"/>
      <c r="AT18" s="9"/>
      <c r="AU18" s="1"/>
      <c r="AV18" s="1"/>
      <c r="AW18" s="1"/>
      <c r="AX18" s="1"/>
      <c r="AY18" s="1"/>
      <c r="AZ18" s="1"/>
      <c r="BA18" s="1"/>
      <c r="BB18" s="1"/>
      <c r="BC18" s="1"/>
      <c r="BD18" s="1"/>
      <c r="BE18" s="1"/>
      <c r="BF18" s="1"/>
      <c r="BG18" s="1"/>
      <c r="BH18" s="1"/>
      <c r="BI18" s="1"/>
    </row>
    <row r="19" ht="15.0" customHeight="1">
      <c r="A19" s="1"/>
      <c r="B19" s="165"/>
      <c r="D19" s="9"/>
      <c r="E19" s="21"/>
      <c r="J19" s="181"/>
      <c r="K19" s="169"/>
      <c r="L19" s="167"/>
      <c r="M19" s="169"/>
      <c r="N19" s="167"/>
      <c r="O19" s="182"/>
      <c r="P19" s="181"/>
      <c r="Q19" s="169"/>
      <c r="R19" s="167"/>
      <c r="S19" s="169"/>
      <c r="T19" s="167"/>
      <c r="U19" s="182"/>
      <c r="V19" s="181"/>
      <c r="W19" s="169"/>
      <c r="X19" s="167"/>
      <c r="Y19" s="169"/>
      <c r="Z19" s="167"/>
      <c r="AA19" s="182"/>
      <c r="AB19" s="181"/>
      <c r="AC19" s="169"/>
      <c r="AD19" s="167"/>
      <c r="AE19" s="169"/>
      <c r="AF19" s="167"/>
      <c r="AG19" s="182"/>
      <c r="AH19" s="181"/>
      <c r="AI19" s="169"/>
      <c r="AJ19" s="167"/>
      <c r="AK19" s="169"/>
      <c r="AL19" s="167"/>
      <c r="AM19" s="182"/>
      <c r="AN19" s="1"/>
      <c r="AO19" s="21"/>
      <c r="AT19" s="9"/>
      <c r="AU19" s="1"/>
      <c r="AV19" s="1"/>
      <c r="AW19" s="1"/>
      <c r="AX19" s="1"/>
      <c r="AY19" s="1"/>
      <c r="AZ19" s="1"/>
      <c r="BA19" s="1"/>
      <c r="BB19" s="1"/>
      <c r="BC19" s="1"/>
      <c r="BD19" s="1"/>
      <c r="BE19" s="1"/>
      <c r="BF19" s="1"/>
      <c r="BG19" s="1"/>
      <c r="BH19" s="1"/>
      <c r="BI19" s="1"/>
    </row>
    <row r="20" ht="15.0" customHeight="1">
      <c r="A20" s="1"/>
      <c r="B20" s="165"/>
      <c r="D20" s="9"/>
      <c r="E20" s="21"/>
      <c r="J20" s="195" t="str">
        <f>IF(AND('MATRIZ DE RIESGOS '!#REF!="Alta",'MATRIZ DE RIESGOS '!#REF!="Leve"),CONCATENATE("R",'MATRIZ DE RIESGOS '!#REF!),"")</f>
        <v>#ERROR!</v>
      </c>
      <c r="K20" s="164"/>
      <c r="L20" s="196" t="str">
        <f>IF(AND('MATRIZ DE RIESGOS '!$H$18="Alta",'MATRIZ DE RIESGOS '!$L$18="Leve"),CONCATENATE("R",'MATRIZ DE RIESGOS '!$A$18),"")</f>
        <v/>
      </c>
      <c r="M20" s="164"/>
      <c r="N20" s="196" t="str">
        <f>IF(AND('MATRIZ DE RIESGOS '!$H$24="Alta",'MATRIZ DE RIESGOS '!$L$24="Leve"),CONCATENATE("R",'MATRIZ DE RIESGOS '!$A$24),"")</f>
        <v/>
      </c>
      <c r="O20" s="171"/>
      <c r="P20" s="195" t="str">
        <f>IF(AND('MATRIZ DE RIESGOS '!#REF!="Alta",'MATRIZ DE RIESGOS '!#REF!="Menor"),CONCATENATE("R",'MATRIZ DE RIESGOS '!#REF!),"")</f>
        <v>#ERROR!</v>
      </c>
      <c r="Q20" s="164"/>
      <c r="R20" s="196" t="str">
        <f>IF(AND('MATRIZ DE RIESGOS '!$H$18="Alta",'MATRIZ DE RIESGOS '!$L$18="Menor"),CONCATENATE("R",'MATRIZ DE RIESGOS '!$A$18),"")</f>
        <v/>
      </c>
      <c r="S20" s="164"/>
      <c r="T20" s="196" t="str">
        <f>IF(AND('MATRIZ DE RIESGOS '!$H$24="Alta",'MATRIZ DE RIESGOS '!$L$24="Menor"),CONCATENATE("R",'MATRIZ DE RIESGOS '!$A$24),"")</f>
        <v/>
      </c>
      <c r="U20" s="171"/>
      <c r="V20" s="183" t="str">
        <f>IF(AND('MATRIZ DE RIESGOS '!#REF!="Alta",'MATRIZ DE RIESGOS '!#REF!="Moderado"),CONCATENATE("R",'MATRIZ DE RIESGOS '!#REF!),"")</f>
        <v>#ERROR!</v>
      </c>
      <c r="W20" s="164"/>
      <c r="X20" s="184" t="str">
        <f>IF(AND('MATRIZ DE RIESGOS '!$H$18="Alta",'MATRIZ DE RIESGOS '!$L$18="Moderado"),CONCATENATE("R",'MATRIZ DE RIESGOS '!$A$18),"")</f>
        <v/>
      </c>
      <c r="Y20" s="164"/>
      <c r="Z20" s="184" t="str">
        <f>IF(AND('MATRIZ DE RIESGOS '!$H$24="Alta",'MATRIZ DE RIESGOS '!$L$24="Moderado"),CONCATENATE("R",'MATRIZ DE RIESGOS '!$A$24),"")</f>
        <v/>
      </c>
      <c r="AA20" s="171"/>
      <c r="AB20" s="183" t="str">
        <f>IF(AND('MATRIZ DE RIESGOS '!#REF!="Alta",'MATRIZ DE RIESGOS '!#REF!="Mayor"),CONCATENATE("R",'MATRIZ DE RIESGOS '!#REF!),"")</f>
        <v>#ERROR!</v>
      </c>
      <c r="AC20" s="164"/>
      <c r="AD20" s="184" t="str">
        <f>IF(AND('MATRIZ DE RIESGOS '!$H$18="Alta",'MATRIZ DE RIESGOS '!$L$18="Mayor"),CONCATENATE("R",'MATRIZ DE RIESGOS '!$A$18),"")</f>
        <v/>
      </c>
      <c r="AE20" s="164"/>
      <c r="AF20" s="184" t="str">
        <f>IF(AND('MATRIZ DE RIESGOS '!$H$24="Alta",'MATRIZ DE RIESGOS '!$L$24="Mayor"),CONCATENATE("R",'MATRIZ DE RIESGOS '!$A$24),"")</f>
        <v/>
      </c>
      <c r="AG20" s="171"/>
      <c r="AH20" s="185" t="str">
        <f>IF(AND('MATRIZ DE RIESGOS '!#REF!="Alta",'MATRIZ DE RIESGOS '!#REF!="Catastrófico"),CONCATENATE("R",'MATRIZ DE RIESGOS '!#REF!),"")</f>
        <v>#ERROR!</v>
      </c>
      <c r="AI20" s="164"/>
      <c r="AJ20" s="186" t="str">
        <f>IF(AND('MATRIZ DE RIESGOS '!$H$18="Alta",'MATRIZ DE RIESGOS '!$L$18="Catastrófico"),CONCATENATE("R",'MATRIZ DE RIESGOS '!$A$18),"")</f>
        <v/>
      </c>
      <c r="AK20" s="164"/>
      <c r="AL20" s="186" t="str">
        <f>IF(AND('MATRIZ DE RIESGOS '!$H$24="Alta",'MATRIZ DE RIESGOS '!$L$24="Catastrófico"),CONCATENATE("R",'MATRIZ DE RIESGOS '!$A$24),"")</f>
        <v/>
      </c>
      <c r="AM20" s="171"/>
      <c r="AN20" s="1"/>
      <c r="AO20" s="21"/>
      <c r="AT20" s="9"/>
      <c r="AU20" s="1"/>
      <c r="AV20" s="1"/>
      <c r="AW20" s="1"/>
      <c r="AX20" s="1"/>
      <c r="AY20" s="1"/>
      <c r="AZ20" s="1"/>
      <c r="BA20" s="1"/>
      <c r="BB20" s="1"/>
      <c r="BC20" s="1"/>
      <c r="BD20" s="1"/>
      <c r="BE20" s="1"/>
      <c r="BF20" s="1"/>
      <c r="BG20" s="1"/>
      <c r="BH20" s="1"/>
      <c r="BI20" s="1"/>
    </row>
    <row r="21" ht="15.75" customHeight="1">
      <c r="A21" s="1"/>
      <c r="B21" s="165"/>
      <c r="D21" s="9"/>
      <c r="E21" s="187"/>
      <c r="F21" s="188"/>
      <c r="G21" s="188"/>
      <c r="H21" s="188"/>
      <c r="I21" s="188"/>
      <c r="J21" s="187"/>
      <c r="K21" s="190"/>
      <c r="L21" s="191"/>
      <c r="M21" s="190"/>
      <c r="N21" s="191"/>
      <c r="O21" s="189"/>
      <c r="P21" s="187"/>
      <c r="Q21" s="190"/>
      <c r="R21" s="191"/>
      <c r="S21" s="190"/>
      <c r="T21" s="191"/>
      <c r="U21" s="189"/>
      <c r="V21" s="187"/>
      <c r="W21" s="190"/>
      <c r="X21" s="191"/>
      <c r="Y21" s="190"/>
      <c r="Z21" s="191"/>
      <c r="AA21" s="189"/>
      <c r="AB21" s="187"/>
      <c r="AC21" s="190"/>
      <c r="AD21" s="191"/>
      <c r="AE21" s="190"/>
      <c r="AF21" s="191"/>
      <c r="AG21" s="189"/>
      <c r="AH21" s="187"/>
      <c r="AI21" s="190"/>
      <c r="AJ21" s="191"/>
      <c r="AK21" s="190"/>
      <c r="AL21" s="191"/>
      <c r="AM21" s="189"/>
      <c r="AN21" s="1"/>
      <c r="AO21" s="187"/>
      <c r="AP21" s="188"/>
      <c r="AQ21" s="188"/>
      <c r="AR21" s="188"/>
      <c r="AS21" s="188"/>
      <c r="AT21" s="189"/>
      <c r="AU21" s="1"/>
      <c r="AV21" s="1"/>
      <c r="AW21" s="1"/>
      <c r="AX21" s="1"/>
      <c r="AY21" s="1"/>
      <c r="AZ21" s="1"/>
      <c r="BA21" s="1"/>
      <c r="BB21" s="1"/>
      <c r="BC21" s="1"/>
      <c r="BD21" s="1"/>
      <c r="BE21" s="1"/>
      <c r="BF21" s="1"/>
      <c r="BG21" s="1"/>
      <c r="BH21" s="1"/>
      <c r="BI21" s="1"/>
    </row>
    <row r="22" ht="15.75" customHeight="1">
      <c r="A22" s="1"/>
      <c r="B22" s="165"/>
      <c r="D22" s="9"/>
      <c r="E22" s="172" t="s">
        <v>133</v>
      </c>
      <c r="F22" s="173"/>
      <c r="G22" s="173"/>
      <c r="H22" s="173"/>
      <c r="I22" s="174"/>
      <c r="J22" s="192" t="str">
        <f>IF(AND('MATRIZ DE RIESGOS '!$H$9="Media",'MATRIZ DE RIESGOS '!$L$9="Leve"),CONCATENATE("R",'MATRIZ DE RIESGOS '!$A$9),"")</f>
        <v/>
      </c>
      <c r="K22" s="176"/>
      <c r="L22" s="193" t="str">
        <f>IF(AND('MATRIZ DE RIESGOS '!#REF!="Media",'MATRIZ DE RIESGOS '!#REF!="Leve"),CONCATENATE("R",'MATRIZ DE RIESGOS '!#REF!),"")</f>
        <v>#ERROR!</v>
      </c>
      <c r="M22" s="176"/>
      <c r="N22" s="193" t="str">
        <f>IF(AND('MATRIZ DE RIESGOS '!$H$12="Media",'MATRIZ DE RIESGOS '!$L$12="Leve"),CONCATENATE("R",'MATRIZ DE RIESGOS '!$A$12),"")</f>
        <v/>
      </c>
      <c r="O22" s="174"/>
      <c r="P22" s="192" t="str">
        <f>IF(AND('MATRIZ DE RIESGOS '!$H$9="Media",'MATRIZ DE RIESGOS '!$L$9="Menor"),CONCATENATE("R",'MATRIZ DE RIESGOS '!$A$9),"")</f>
        <v/>
      </c>
      <c r="Q22" s="176"/>
      <c r="R22" s="193" t="str">
        <f>IF(AND('MATRIZ DE RIESGOS '!#REF!="Media",'MATRIZ DE RIESGOS '!#REF!="Menor"),CONCATENATE("R",'MATRIZ DE RIESGOS '!#REF!),"")</f>
        <v>#ERROR!</v>
      </c>
      <c r="S22" s="176"/>
      <c r="T22" s="193" t="str">
        <f>IF(AND('MATRIZ DE RIESGOS '!$H$12="Media",'MATRIZ DE RIESGOS '!$L$12="Menor"),CONCATENATE("R",'MATRIZ DE RIESGOS '!$A$12),"")</f>
        <v/>
      </c>
      <c r="U22" s="174"/>
      <c r="V22" s="192" t="str">
        <f>IF(AND('MATRIZ DE RIESGOS '!$H$9="Media",'MATRIZ DE RIESGOS '!$L$9="Moderado"),CONCATENATE("R",'MATRIZ DE RIESGOS '!$A$9),"")</f>
        <v/>
      </c>
      <c r="W22" s="176"/>
      <c r="X22" s="193" t="str">
        <f>IF(AND('MATRIZ DE RIESGOS '!#REF!="Media",'MATRIZ DE RIESGOS '!#REF!="Moderado"),CONCATENATE("R",'MATRIZ DE RIESGOS '!#REF!),"")</f>
        <v>#ERROR!</v>
      </c>
      <c r="Y22" s="176"/>
      <c r="Z22" s="193" t="str">
        <f>IF(AND('MATRIZ DE RIESGOS '!$H$12="Media",'MATRIZ DE RIESGOS '!$L$12="Moderado"),CONCATENATE("R",'MATRIZ DE RIESGOS '!$A$12),"")</f>
        <v/>
      </c>
      <c r="AA22" s="174"/>
      <c r="AB22" s="175" t="str">
        <f>IF(AND('MATRIZ DE RIESGOS '!$H$9="Media",'MATRIZ DE RIESGOS '!$L$9="Mayor"),CONCATENATE("R",'MATRIZ DE RIESGOS '!$A$9),"")</f>
        <v>R1</v>
      </c>
      <c r="AC22" s="176"/>
      <c r="AD22" s="177" t="str">
        <f>IF(AND('MATRIZ DE RIESGOS '!#REF!="Media",'MATRIZ DE RIESGOS '!#REF!="Mayor"),CONCATENATE("R",'MATRIZ DE RIESGOS '!#REF!),"")</f>
        <v>#ERROR!</v>
      </c>
      <c r="AE22" s="176"/>
      <c r="AF22" s="177" t="str">
        <f>IF(AND('MATRIZ DE RIESGOS '!$H$12="Media",'MATRIZ DE RIESGOS '!$L$12="Mayor"),CONCATENATE("R",'MATRIZ DE RIESGOS '!$A$12),"")</f>
        <v/>
      </c>
      <c r="AG22" s="174"/>
      <c r="AH22" s="178" t="str">
        <f>IF(AND('MATRIZ DE RIESGOS '!$H$9="Media",'MATRIZ DE RIESGOS '!$L$9="Catastrófico"),CONCATENATE("R",'MATRIZ DE RIESGOS '!$A$9),"")</f>
        <v/>
      </c>
      <c r="AI22" s="176"/>
      <c r="AJ22" s="179" t="str">
        <f>IF(AND('MATRIZ DE RIESGOS '!#REF!="Media",'MATRIZ DE RIESGOS '!#REF!="Catastrófico"),CONCATENATE("R",'MATRIZ DE RIESGOS '!#REF!),"")</f>
        <v>#ERROR!</v>
      </c>
      <c r="AK22" s="176"/>
      <c r="AL22" s="179" t="str">
        <f>IF(AND('MATRIZ DE RIESGOS '!$H$12="Media",'MATRIZ DE RIESGOS '!$L$12="Catastrófico"),CONCATENATE("R",'MATRIZ DE RIESGOS '!$A$12),"")</f>
        <v/>
      </c>
      <c r="AM22" s="174"/>
      <c r="AN22" s="1"/>
      <c r="AO22" s="197" t="s">
        <v>134</v>
      </c>
      <c r="AP22" s="173"/>
      <c r="AQ22" s="173"/>
      <c r="AR22" s="173"/>
      <c r="AS22" s="173"/>
      <c r="AT22" s="174"/>
      <c r="AU22" s="1"/>
      <c r="AV22" s="1"/>
      <c r="AW22" s="1"/>
      <c r="AX22" s="1"/>
      <c r="AY22" s="1"/>
      <c r="AZ22" s="1"/>
      <c r="BA22" s="1"/>
      <c r="BB22" s="1"/>
      <c r="BC22" s="1"/>
      <c r="BD22" s="1"/>
      <c r="BE22" s="1"/>
      <c r="BF22" s="1"/>
      <c r="BG22" s="1"/>
      <c r="BH22" s="1"/>
      <c r="BI22" s="1"/>
    </row>
    <row r="23" ht="15.75" customHeight="1">
      <c r="A23" s="1"/>
      <c r="B23" s="165"/>
      <c r="D23" s="9"/>
      <c r="E23" s="21"/>
      <c r="I23" s="9"/>
      <c r="J23" s="181"/>
      <c r="K23" s="169"/>
      <c r="L23" s="167"/>
      <c r="M23" s="169"/>
      <c r="N23" s="167"/>
      <c r="O23" s="182"/>
      <c r="P23" s="181"/>
      <c r="Q23" s="169"/>
      <c r="R23" s="167"/>
      <c r="S23" s="169"/>
      <c r="T23" s="167"/>
      <c r="U23" s="182"/>
      <c r="V23" s="181"/>
      <c r="W23" s="169"/>
      <c r="X23" s="167"/>
      <c r="Y23" s="169"/>
      <c r="Z23" s="167"/>
      <c r="AA23" s="182"/>
      <c r="AB23" s="181"/>
      <c r="AC23" s="169"/>
      <c r="AD23" s="167"/>
      <c r="AE23" s="169"/>
      <c r="AF23" s="167"/>
      <c r="AG23" s="182"/>
      <c r="AH23" s="181"/>
      <c r="AI23" s="169"/>
      <c r="AJ23" s="167"/>
      <c r="AK23" s="169"/>
      <c r="AL23" s="167"/>
      <c r="AM23" s="182"/>
      <c r="AN23" s="1"/>
      <c r="AO23" s="21"/>
      <c r="AT23" s="9"/>
      <c r="AU23" s="1"/>
      <c r="AV23" s="1"/>
      <c r="AW23" s="1"/>
      <c r="AX23" s="1"/>
      <c r="AY23" s="1"/>
      <c r="AZ23" s="1"/>
      <c r="BA23" s="1"/>
      <c r="BB23" s="1"/>
      <c r="BC23" s="1"/>
      <c r="BD23" s="1"/>
      <c r="BE23" s="1"/>
      <c r="BF23" s="1"/>
      <c r="BG23" s="1"/>
      <c r="BH23" s="1"/>
      <c r="BI23" s="1"/>
    </row>
    <row r="24" ht="15.75" customHeight="1">
      <c r="A24" s="1"/>
      <c r="B24" s="165"/>
      <c r="D24" s="9"/>
      <c r="E24" s="21"/>
      <c r="I24" s="9"/>
      <c r="J24" s="195" t="str">
        <f>IF(AND('MATRIZ DE RIESGOS '!#REF!="Media",'MATRIZ DE RIESGOS '!#REF!="Leve"),CONCATENATE("R",'MATRIZ DE RIESGOS '!#REF!),"")</f>
        <v>#ERROR!</v>
      </c>
      <c r="K24" s="164"/>
      <c r="L24" s="196" t="str">
        <f>IF(AND('MATRIZ DE RIESGOS '!#REF!="Media",'MATRIZ DE RIESGOS '!#REF!="Leve"),CONCATENATE("R",'MATRIZ DE RIESGOS '!#REF!),"")</f>
        <v>#ERROR!</v>
      </c>
      <c r="M24" s="164"/>
      <c r="N24" s="196" t="str">
        <f>IF(AND('MATRIZ DE RIESGOS '!#REF!="Media",'MATRIZ DE RIESGOS '!#REF!="Leve"),CONCATENATE("R",'MATRIZ DE RIESGOS '!#REF!),"")</f>
        <v>#ERROR!</v>
      </c>
      <c r="O24" s="171"/>
      <c r="P24" s="195" t="str">
        <f>IF(AND('MATRIZ DE RIESGOS '!#REF!="Media",'MATRIZ DE RIESGOS '!#REF!="Menor"),CONCATENATE("R",'MATRIZ DE RIESGOS '!#REF!),"")</f>
        <v>#ERROR!</v>
      </c>
      <c r="Q24" s="164"/>
      <c r="R24" s="196" t="str">
        <f>IF(AND('MATRIZ DE RIESGOS '!#REF!="Media",'MATRIZ DE RIESGOS '!#REF!="Menor"),CONCATENATE("R",'MATRIZ DE RIESGOS '!#REF!),"")</f>
        <v>#ERROR!</v>
      </c>
      <c r="S24" s="164"/>
      <c r="T24" s="196" t="str">
        <f>IF(AND('MATRIZ DE RIESGOS '!#REF!="Media",'MATRIZ DE RIESGOS '!#REF!="Menor"),CONCATENATE("R",'MATRIZ DE RIESGOS '!#REF!),"")</f>
        <v>#ERROR!</v>
      </c>
      <c r="U24" s="171"/>
      <c r="V24" s="195" t="str">
        <f>IF(AND('MATRIZ DE RIESGOS '!#REF!="Media",'MATRIZ DE RIESGOS '!#REF!="Moderado"),CONCATENATE("R",'MATRIZ DE RIESGOS '!#REF!),"")</f>
        <v>#ERROR!</v>
      </c>
      <c r="W24" s="164"/>
      <c r="X24" s="196" t="str">
        <f>IF(AND('MATRIZ DE RIESGOS '!#REF!="Media",'MATRIZ DE RIESGOS '!#REF!="Moderado"),CONCATENATE("R",'MATRIZ DE RIESGOS '!#REF!),"")</f>
        <v>#ERROR!</v>
      </c>
      <c r="Y24" s="164"/>
      <c r="Z24" s="196" t="str">
        <f>IF(AND('MATRIZ DE RIESGOS '!#REF!="Media",'MATRIZ DE RIESGOS '!#REF!="Moderado"),CONCATENATE("R",'MATRIZ DE RIESGOS '!#REF!),"")</f>
        <v>#ERROR!</v>
      </c>
      <c r="AA24" s="171"/>
      <c r="AB24" s="183" t="str">
        <f>IF(AND('MATRIZ DE RIESGOS '!#REF!="Media",'MATRIZ DE RIESGOS '!#REF!="Mayor"),CONCATENATE("R",'MATRIZ DE RIESGOS '!#REF!),"")</f>
        <v>#ERROR!</v>
      </c>
      <c r="AC24" s="164"/>
      <c r="AD24" s="184" t="str">
        <f>IF(AND('MATRIZ DE RIESGOS '!#REF!="Media",'MATRIZ DE RIESGOS '!#REF!="Mayor"),CONCATENATE("R",'MATRIZ DE RIESGOS '!#REF!),"")</f>
        <v>#ERROR!</v>
      </c>
      <c r="AE24" s="164"/>
      <c r="AF24" s="184" t="str">
        <f>IF(AND('MATRIZ DE RIESGOS '!#REF!="Media",'MATRIZ DE RIESGOS '!#REF!="Mayor"),CONCATENATE("R",'MATRIZ DE RIESGOS '!#REF!),"")</f>
        <v>#ERROR!</v>
      </c>
      <c r="AG24" s="171"/>
      <c r="AH24" s="185" t="str">
        <f>IF(AND('MATRIZ DE RIESGOS '!#REF!="Media",'MATRIZ DE RIESGOS '!#REF!="Catastrófico"),CONCATENATE("R",'MATRIZ DE RIESGOS '!#REF!),"")</f>
        <v>#ERROR!</v>
      </c>
      <c r="AI24" s="164"/>
      <c r="AJ24" s="186" t="str">
        <f>IF(AND('MATRIZ DE RIESGOS '!#REF!="Media",'MATRIZ DE RIESGOS '!#REF!="Catastrófico"),CONCATENATE("R",'MATRIZ DE RIESGOS '!#REF!),"")</f>
        <v>#ERROR!</v>
      </c>
      <c r="AK24" s="164"/>
      <c r="AL24" s="186" t="str">
        <f>IF(AND('MATRIZ DE RIESGOS '!#REF!="Media",'MATRIZ DE RIESGOS '!#REF!="Catastrófico"),CONCATENATE("R",'MATRIZ DE RIESGOS '!#REF!),"")</f>
        <v>#ERROR!</v>
      </c>
      <c r="AM24" s="171"/>
      <c r="AN24" s="1"/>
      <c r="AO24" s="21"/>
      <c r="AT24" s="9"/>
      <c r="AU24" s="1"/>
      <c r="AV24" s="1"/>
      <c r="AW24" s="1"/>
      <c r="AX24" s="1"/>
      <c r="AY24" s="1"/>
      <c r="AZ24" s="1"/>
      <c r="BA24" s="1"/>
      <c r="BB24" s="1"/>
      <c r="BC24" s="1"/>
      <c r="BD24" s="1"/>
      <c r="BE24" s="1"/>
      <c r="BF24" s="1"/>
      <c r="BG24" s="1"/>
      <c r="BH24" s="1"/>
      <c r="BI24" s="1"/>
    </row>
    <row r="25" ht="15.75" customHeight="1">
      <c r="A25" s="1"/>
      <c r="B25" s="165"/>
      <c r="D25" s="9"/>
      <c r="E25" s="21"/>
      <c r="I25" s="9"/>
      <c r="J25" s="181"/>
      <c r="K25" s="169"/>
      <c r="L25" s="167"/>
      <c r="M25" s="169"/>
      <c r="N25" s="167"/>
      <c r="O25" s="182"/>
      <c r="P25" s="181"/>
      <c r="Q25" s="169"/>
      <c r="R25" s="167"/>
      <c r="S25" s="169"/>
      <c r="T25" s="167"/>
      <c r="U25" s="182"/>
      <c r="V25" s="181"/>
      <c r="W25" s="169"/>
      <c r="X25" s="167"/>
      <c r="Y25" s="169"/>
      <c r="Z25" s="167"/>
      <c r="AA25" s="182"/>
      <c r="AB25" s="181"/>
      <c r="AC25" s="169"/>
      <c r="AD25" s="167"/>
      <c r="AE25" s="169"/>
      <c r="AF25" s="167"/>
      <c r="AG25" s="182"/>
      <c r="AH25" s="181"/>
      <c r="AI25" s="169"/>
      <c r="AJ25" s="167"/>
      <c r="AK25" s="169"/>
      <c r="AL25" s="167"/>
      <c r="AM25" s="182"/>
      <c r="AN25" s="1"/>
      <c r="AO25" s="21"/>
      <c r="AT25" s="9"/>
      <c r="AU25" s="1"/>
      <c r="AV25" s="1"/>
      <c r="AW25" s="1"/>
      <c r="AX25" s="1"/>
      <c r="AY25" s="1"/>
      <c r="AZ25" s="1"/>
      <c r="BA25" s="1"/>
      <c r="BB25" s="1"/>
      <c r="BC25" s="1"/>
      <c r="BD25" s="1"/>
      <c r="BE25" s="1"/>
      <c r="BF25" s="1"/>
      <c r="BG25" s="1"/>
      <c r="BH25" s="1"/>
      <c r="BI25" s="1"/>
    </row>
    <row r="26" ht="15.75" customHeight="1">
      <c r="A26" s="1"/>
      <c r="B26" s="165"/>
      <c r="D26" s="9"/>
      <c r="E26" s="21"/>
      <c r="I26" s="9"/>
      <c r="J26" s="195" t="str">
        <f>IF(AND('MATRIZ DE RIESGOS '!#REF!="Media",'MATRIZ DE RIESGOS '!#REF!="Leve"),CONCATENATE("R",'MATRIZ DE RIESGOS '!#REF!),"")</f>
        <v>#ERROR!</v>
      </c>
      <c r="K26" s="164"/>
      <c r="L26" s="196" t="str">
        <f>IF(AND('MATRIZ DE RIESGOS '!#REF!="Media",'MATRIZ DE RIESGOS '!#REF!="Leve"),CONCATENATE("R",'MATRIZ DE RIESGOS '!#REF!),"")</f>
        <v>#ERROR!</v>
      </c>
      <c r="M26" s="164"/>
      <c r="N26" s="196" t="str">
        <f>IF(AND('MATRIZ DE RIESGOS '!#REF!="Media",'MATRIZ DE RIESGOS '!#REF!="Leve"),CONCATENATE("R",'MATRIZ DE RIESGOS '!#REF!),"")</f>
        <v>#ERROR!</v>
      </c>
      <c r="O26" s="171"/>
      <c r="P26" s="195" t="str">
        <f>IF(AND('MATRIZ DE RIESGOS '!#REF!="Media",'MATRIZ DE RIESGOS '!#REF!="Menor"),CONCATENATE("R",'MATRIZ DE RIESGOS '!#REF!),"")</f>
        <v>#ERROR!</v>
      </c>
      <c r="Q26" s="164"/>
      <c r="R26" s="196" t="str">
        <f>IF(AND('MATRIZ DE RIESGOS '!#REF!="Media",'MATRIZ DE RIESGOS '!#REF!="Menor"),CONCATENATE("R",'MATRIZ DE RIESGOS '!#REF!),"")</f>
        <v>#ERROR!</v>
      </c>
      <c r="S26" s="164"/>
      <c r="T26" s="196" t="str">
        <f>IF(AND('MATRIZ DE RIESGOS '!#REF!="Media",'MATRIZ DE RIESGOS '!#REF!="Menor"),CONCATENATE("R",'MATRIZ DE RIESGOS '!#REF!),"")</f>
        <v>#ERROR!</v>
      </c>
      <c r="U26" s="171"/>
      <c r="V26" s="195" t="str">
        <f>IF(AND('MATRIZ DE RIESGOS '!#REF!="Media",'MATRIZ DE RIESGOS '!#REF!="Moderado"),CONCATENATE("R",'MATRIZ DE RIESGOS '!#REF!),"")</f>
        <v>#ERROR!</v>
      </c>
      <c r="W26" s="164"/>
      <c r="X26" s="196" t="str">
        <f>IF(AND('MATRIZ DE RIESGOS '!#REF!="Media",'MATRIZ DE RIESGOS '!#REF!="Moderado"),CONCATENATE("R",'MATRIZ DE RIESGOS '!#REF!),"")</f>
        <v>#ERROR!</v>
      </c>
      <c r="Y26" s="164"/>
      <c r="Z26" s="196" t="str">
        <f>IF(AND('MATRIZ DE RIESGOS '!#REF!="Media",'MATRIZ DE RIESGOS '!#REF!="Moderado"),CONCATENATE("R",'MATRIZ DE RIESGOS '!#REF!),"")</f>
        <v>#ERROR!</v>
      </c>
      <c r="AA26" s="171"/>
      <c r="AB26" s="183" t="str">
        <f>IF(AND('MATRIZ DE RIESGOS '!#REF!="Media",'MATRIZ DE RIESGOS '!#REF!="Mayor"),CONCATENATE("R",'MATRIZ DE RIESGOS '!#REF!),"")</f>
        <v>#ERROR!</v>
      </c>
      <c r="AC26" s="164"/>
      <c r="AD26" s="184" t="str">
        <f>IF(AND('MATRIZ DE RIESGOS '!#REF!="Media",'MATRIZ DE RIESGOS '!#REF!="Mayor"),CONCATENATE("R",'MATRIZ DE RIESGOS '!#REF!),"")</f>
        <v>#ERROR!</v>
      </c>
      <c r="AE26" s="164"/>
      <c r="AF26" s="184" t="str">
        <f>IF(AND('MATRIZ DE RIESGOS '!#REF!="Media",'MATRIZ DE RIESGOS '!#REF!="Mayor"),CONCATENATE("R",'MATRIZ DE RIESGOS '!#REF!),"")</f>
        <v>#ERROR!</v>
      </c>
      <c r="AG26" s="171"/>
      <c r="AH26" s="185" t="str">
        <f>IF(AND('MATRIZ DE RIESGOS '!#REF!="Media",'MATRIZ DE RIESGOS '!#REF!="Catastrófico"),CONCATENATE("R",'MATRIZ DE RIESGOS '!#REF!),"")</f>
        <v>#ERROR!</v>
      </c>
      <c r="AI26" s="164"/>
      <c r="AJ26" s="186" t="str">
        <f>IF(AND('MATRIZ DE RIESGOS '!#REF!="Media",'MATRIZ DE RIESGOS '!#REF!="Catastrófico"),CONCATENATE("R",'MATRIZ DE RIESGOS '!#REF!),"")</f>
        <v>#ERROR!</v>
      </c>
      <c r="AK26" s="164"/>
      <c r="AL26" s="186" t="str">
        <f>IF(AND('MATRIZ DE RIESGOS '!#REF!="Media",'MATRIZ DE RIESGOS '!#REF!="Catastrófico"),CONCATENATE("R",'MATRIZ DE RIESGOS '!#REF!),"")</f>
        <v>#ERROR!</v>
      </c>
      <c r="AM26" s="171"/>
      <c r="AN26" s="1"/>
      <c r="AO26" s="21"/>
      <c r="AT26" s="9"/>
      <c r="AU26" s="1"/>
      <c r="AV26" s="1"/>
      <c r="AW26" s="1"/>
      <c r="AX26" s="1"/>
      <c r="AY26" s="1"/>
      <c r="AZ26" s="1"/>
      <c r="BA26" s="1"/>
      <c r="BB26" s="1"/>
      <c r="BC26" s="1"/>
      <c r="BD26" s="1"/>
      <c r="BE26" s="1"/>
      <c r="BF26" s="1"/>
      <c r="BG26" s="1"/>
      <c r="BH26" s="1"/>
      <c r="BI26" s="1"/>
    </row>
    <row r="27" ht="15.75" customHeight="1">
      <c r="A27" s="1"/>
      <c r="B27" s="165"/>
      <c r="D27" s="9"/>
      <c r="E27" s="21"/>
      <c r="I27" s="9"/>
      <c r="J27" s="181"/>
      <c r="K27" s="169"/>
      <c r="L27" s="167"/>
      <c r="M27" s="169"/>
      <c r="N27" s="167"/>
      <c r="O27" s="182"/>
      <c r="P27" s="181"/>
      <c r="Q27" s="169"/>
      <c r="R27" s="167"/>
      <c r="S27" s="169"/>
      <c r="T27" s="167"/>
      <c r="U27" s="182"/>
      <c r="V27" s="181"/>
      <c r="W27" s="169"/>
      <c r="X27" s="167"/>
      <c r="Y27" s="169"/>
      <c r="Z27" s="167"/>
      <c r="AA27" s="182"/>
      <c r="AB27" s="181"/>
      <c r="AC27" s="169"/>
      <c r="AD27" s="167"/>
      <c r="AE27" s="169"/>
      <c r="AF27" s="167"/>
      <c r="AG27" s="182"/>
      <c r="AH27" s="181"/>
      <c r="AI27" s="169"/>
      <c r="AJ27" s="167"/>
      <c r="AK27" s="169"/>
      <c r="AL27" s="167"/>
      <c r="AM27" s="182"/>
      <c r="AN27" s="1"/>
      <c r="AO27" s="21"/>
      <c r="AT27" s="9"/>
      <c r="AU27" s="1"/>
      <c r="AV27" s="1"/>
      <c r="AW27" s="1"/>
      <c r="AX27" s="1"/>
      <c r="AY27" s="1"/>
      <c r="AZ27" s="1"/>
      <c r="BA27" s="1"/>
      <c r="BB27" s="1"/>
      <c r="BC27" s="1"/>
      <c r="BD27" s="1"/>
      <c r="BE27" s="1"/>
      <c r="BF27" s="1"/>
      <c r="BG27" s="1"/>
      <c r="BH27" s="1"/>
      <c r="BI27" s="1"/>
    </row>
    <row r="28" ht="15.75" customHeight="1">
      <c r="A28" s="1"/>
      <c r="B28" s="165"/>
      <c r="D28" s="9"/>
      <c r="E28" s="21"/>
      <c r="I28" s="9"/>
      <c r="J28" s="195" t="str">
        <f>IF(AND('MATRIZ DE RIESGOS '!#REF!="Media",'MATRIZ DE RIESGOS '!#REF!="Leve"),CONCATENATE("R",'MATRIZ DE RIESGOS '!#REF!),"")</f>
        <v>#ERROR!</v>
      </c>
      <c r="K28" s="164"/>
      <c r="L28" s="196" t="str">
        <f>IF(AND('MATRIZ DE RIESGOS '!$H$18="Media",'MATRIZ DE RIESGOS '!$L$18="Leve"),CONCATENATE("R",'MATRIZ DE RIESGOS '!$A$18),"")</f>
        <v/>
      </c>
      <c r="M28" s="164"/>
      <c r="N28" s="196" t="str">
        <f>IF(AND('MATRIZ DE RIESGOS '!$H$24="Media",'MATRIZ DE RIESGOS '!$L$24="Leve"),CONCATENATE("R",'MATRIZ DE RIESGOS '!$A$24),"")</f>
        <v/>
      </c>
      <c r="O28" s="171"/>
      <c r="P28" s="195" t="str">
        <f>IF(AND('MATRIZ DE RIESGOS '!#REF!="Media",'MATRIZ DE RIESGOS '!#REF!="Menor"),CONCATENATE("R",'MATRIZ DE RIESGOS '!#REF!),"")</f>
        <v>#ERROR!</v>
      </c>
      <c r="Q28" s="164"/>
      <c r="R28" s="196" t="str">
        <f>IF(AND('MATRIZ DE RIESGOS '!$H$18="Media",'MATRIZ DE RIESGOS '!$L$18="Menor"),CONCATENATE("R",'MATRIZ DE RIESGOS '!$A$18),"")</f>
        <v/>
      </c>
      <c r="S28" s="164"/>
      <c r="T28" s="196" t="str">
        <f>IF(AND('MATRIZ DE RIESGOS '!$H$24="Media",'MATRIZ DE RIESGOS '!$L$24="Menor"),CONCATENATE("R",'MATRIZ DE RIESGOS '!$A$24),"")</f>
        <v/>
      </c>
      <c r="U28" s="171"/>
      <c r="V28" s="195" t="str">
        <f>IF(AND('MATRIZ DE RIESGOS '!#REF!="Media",'MATRIZ DE RIESGOS '!#REF!="Moderado"),CONCATENATE("R",'MATRIZ DE RIESGOS '!#REF!),"")</f>
        <v>#ERROR!</v>
      </c>
      <c r="W28" s="164"/>
      <c r="X28" s="196" t="str">
        <f>IF(AND('MATRIZ DE RIESGOS '!$H$18="Media",'MATRIZ DE RIESGOS '!$L$18="Moderado"),CONCATENATE("R",'MATRIZ DE RIESGOS '!$A$18),"")</f>
        <v/>
      </c>
      <c r="Y28" s="164"/>
      <c r="Z28" s="196" t="str">
        <f>IF(AND('MATRIZ DE RIESGOS '!$H$24="Media",'MATRIZ DE RIESGOS '!$L$24="Moderado"),CONCATENATE("R",'MATRIZ DE RIESGOS '!$A$24),"")</f>
        <v/>
      </c>
      <c r="AA28" s="171"/>
      <c r="AB28" s="183" t="str">
        <f>IF(AND('MATRIZ DE RIESGOS '!#REF!="Media",'MATRIZ DE RIESGOS '!#REF!="Mayor"),CONCATENATE("R",'MATRIZ DE RIESGOS '!#REF!),"")</f>
        <v>#ERROR!</v>
      </c>
      <c r="AC28" s="164"/>
      <c r="AD28" s="184" t="str">
        <f>IF(AND('MATRIZ DE RIESGOS '!$H$18="Media",'MATRIZ DE RIESGOS '!$L$18="Mayor"),CONCATENATE("R",'MATRIZ DE RIESGOS '!$A$18),"")</f>
        <v/>
      </c>
      <c r="AE28" s="164"/>
      <c r="AF28" s="184" t="str">
        <f>IF(AND('MATRIZ DE RIESGOS '!$H$24="Media",'MATRIZ DE RIESGOS '!$L$24="Mayor"),CONCATENATE("R",'MATRIZ DE RIESGOS '!$A$24),"")</f>
        <v/>
      </c>
      <c r="AG28" s="171"/>
      <c r="AH28" s="185" t="str">
        <f>IF(AND('MATRIZ DE RIESGOS '!#REF!="Media",'MATRIZ DE RIESGOS '!#REF!="Catastrófico"),CONCATENATE("R",'MATRIZ DE RIESGOS '!#REF!),"")</f>
        <v>#ERROR!</v>
      </c>
      <c r="AI28" s="164"/>
      <c r="AJ28" s="186" t="str">
        <f>IF(AND('MATRIZ DE RIESGOS '!$H$18="Media",'MATRIZ DE RIESGOS '!$L$18="Catastrófico"),CONCATENATE("R",'MATRIZ DE RIESGOS '!$A$18),"")</f>
        <v/>
      </c>
      <c r="AK28" s="164"/>
      <c r="AL28" s="186" t="str">
        <f>IF(AND('MATRIZ DE RIESGOS '!$H$24="Media",'MATRIZ DE RIESGOS '!$L$24="Catastrófico"),CONCATENATE("R",'MATRIZ DE RIESGOS '!$A$24),"")</f>
        <v/>
      </c>
      <c r="AM28" s="171"/>
      <c r="AN28" s="1"/>
      <c r="AO28" s="21"/>
      <c r="AT28" s="9"/>
      <c r="AU28" s="1"/>
      <c r="AV28" s="1"/>
      <c r="AW28" s="1"/>
      <c r="AX28" s="1"/>
      <c r="AY28" s="1"/>
      <c r="AZ28" s="1"/>
      <c r="BA28" s="1"/>
      <c r="BB28" s="1"/>
      <c r="BC28" s="1"/>
      <c r="BD28" s="1"/>
      <c r="BE28" s="1"/>
      <c r="BF28" s="1"/>
      <c r="BG28" s="1"/>
      <c r="BH28" s="1"/>
      <c r="BI28" s="1"/>
    </row>
    <row r="29" ht="15.75" customHeight="1">
      <c r="A29" s="1"/>
      <c r="B29" s="165"/>
      <c r="D29" s="9"/>
      <c r="E29" s="187"/>
      <c r="F29" s="188"/>
      <c r="G29" s="188"/>
      <c r="H29" s="188"/>
      <c r="I29" s="189"/>
      <c r="J29" s="181"/>
      <c r="K29" s="169"/>
      <c r="L29" s="167"/>
      <c r="M29" s="169"/>
      <c r="N29" s="167"/>
      <c r="O29" s="182"/>
      <c r="P29" s="187"/>
      <c r="Q29" s="190"/>
      <c r="R29" s="191"/>
      <c r="S29" s="190"/>
      <c r="T29" s="191"/>
      <c r="U29" s="189"/>
      <c r="V29" s="187"/>
      <c r="W29" s="190"/>
      <c r="X29" s="191"/>
      <c r="Y29" s="190"/>
      <c r="Z29" s="191"/>
      <c r="AA29" s="189"/>
      <c r="AB29" s="187"/>
      <c r="AC29" s="190"/>
      <c r="AD29" s="191"/>
      <c r="AE29" s="190"/>
      <c r="AF29" s="191"/>
      <c r="AG29" s="189"/>
      <c r="AH29" s="187"/>
      <c r="AI29" s="190"/>
      <c r="AJ29" s="191"/>
      <c r="AK29" s="190"/>
      <c r="AL29" s="191"/>
      <c r="AM29" s="189"/>
      <c r="AN29" s="1"/>
      <c r="AO29" s="187"/>
      <c r="AP29" s="188"/>
      <c r="AQ29" s="188"/>
      <c r="AR29" s="188"/>
      <c r="AS29" s="188"/>
      <c r="AT29" s="189"/>
      <c r="AU29" s="1"/>
      <c r="AV29" s="1"/>
      <c r="AW29" s="1"/>
      <c r="AX29" s="1"/>
      <c r="AY29" s="1"/>
      <c r="AZ29" s="1"/>
      <c r="BA29" s="1"/>
      <c r="BB29" s="1"/>
      <c r="BC29" s="1"/>
      <c r="BD29" s="1"/>
      <c r="BE29" s="1"/>
      <c r="BF29" s="1"/>
      <c r="BG29" s="1"/>
      <c r="BH29" s="1"/>
      <c r="BI29" s="1"/>
    </row>
    <row r="30" ht="15.75" customHeight="1">
      <c r="A30" s="1"/>
      <c r="B30" s="165"/>
      <c r="D30" s="9"/>
      <c r="E30" s="172" t="s">
        <v>135</v>
      </c>
      <c r="F30" s="173"/>
      <c r="G30" s="173"/>
      <c r="H30" s="173"/>
      <c r="I30" s="173"/>
      <c r="J30" s="198" t="str">
        <f>IF(AND('MATRIZ DE RIESGOS '!$H$9="Baja",'MATRIZ DE RIESGOS '!$L$9="Leve"),CONCATENATE("R",'MATRIZ DE RIESGOS '!$A$9),"")</f>
        <v/>
      </c>
      <c r="K30" s="176"/>
      <c r="L30" s="199" t="str">
        <f>IF(AND('MATRIZ DE RIESGOS '!#REF!="Baja",'MATRIZ DE RIESGOS '!#REF!="Leve"),CONCATENATE("R",'MATRIZ DE RIESGOS '!#REF!),"")</f>
        <v>#ERROR!</v>
      </c>
      <c r="M30" s="176"/>
      <c r="N30" s="199" t="str">
        <f>IF(AND('MATRIZ DE RIESGOS '!$H$12="Baja",'MATRIZ DE RIESGOS '!$L$12="Leve"),CONCATENATE("R",'MATRIZ DE RIESGOS '!$A$12),"")</f>
        <v/>
      </c>
      <c r="O30" s="174"/>
      <c r="P30" s="193" t="str">
        <f>IF(AND('MATRIZ DE RIESGOS '!$H$9="Baja",'MATRIZ DE RIESGOS '!$L$9="Menor"),CONCATENATE("R",'MATRIZ DE RIESGOS '!$A$9),"")</f>
        <v/>
      </c>
      <c r="Q30" s="176"/>
      <c r="R30" s="193" t="str">
        <f>IF(AND('MATRIZ DE RIESGOS '!#REF!="Baja",'MATRIZ DE RIESGOS '!#REF!="Menor"),CONCATENATE("R",'MATRIZ DE RIESGOS '!#REF!),"")</f>
        <v>#ERROR!</v>
      </c>
      <c r="S30" s="176"/>
      <c r="T30" s="193" t="str">
        <f>IF(AND('MATRIZ DE RIESGOS '!$H$12="Baja",'MATRIZ DE RIESGOS '!$L$12="Menor"),CONCATENATE("R",'MATRIZ DE RIESGOS '!$A$12),"")</f>
        <v/>
      </c>
      <c r="U30" s="174"/>
      <c r="V30" s="192" t="str">
        <f>IF(AND('MATRIZ DE RIESGOS '!$H$9="Baja",'MATRIZ DE RIESGOS '!$L$9="Moderado"),CONCATENATE("R",'MATRIZ DE RIESGOS '!$A$9),"")</f>
        <v/>
      </c>
      <c r="W30" s="176"/>
      <c r="X30" s="193" t="str">
        <f>IF(AND('MATRIZ DE RIESGOS '!#REF!="Baja",'MATRIZ DE RIESGOS '!#REF!="Moderado"),CONCATENATE("R",'MATRIZ DE RIESGOS '!#REF!),"")</f>
        <v>#ERROR!</v>
      </c>
      <c r="Y30" s="176"/>
      <c r="Z30" s="193" t="str">
        <f>IF(AND('MATRIZ DE RIESGOS '!$H$12="Baja",'MATRIZ DE RIESGOS '!$L$12="Moderado"),CONCATENATE("R",'MATRIZ DE RIESGOS '!$A$12),"")</f>
        <v/>
      </c>
      <c r="AA30" s="174"/>
      <c r="AB30" s="175" t="str">
        <f>IF(AND('MATRIZ DE RIESGOS '!$H$9="Baja",'MATRIZ DE RIESGOS '!$L$9="Mayor"),CONCATENATE("R",'MATRIZ DE RIESGOS '!$A$9),"")</f>
        <v/>
      </c>
      <c r="AC30" s="176"/>
      <c r="AD30" s="177" t="str">
        <f>IF(AND('MATRIZ DE RIESGOS '!#REF!="Baja",'MATRIZ DE RIESGOS '!#REF!="Mayor"),CONCATENATE("R",'MATRIZ DE RIESGOS '!#REF!),"")</f>
        <v>#ERROR!</v>
      </c>
      <c r="AE30" s="176"/>
      <c r="AF30" s="177" t="str">
        <f>IF(AND('MATRIZ DE RIESGOS '!$H$12="Baja",'MATRIZ DE RIESGOS '!$L$12="Mayor"),CONCATENATE("R",'MATRIZ DE RIESGOS '!$A$12),"")</f>
        <v/>
      </c>
      <c r="AG30" s="174"/>
      <c r="AH30" s="178" t="str">
        <f>IF(AND('MATRIZ DE RIESGOS '!$H$9="Baja",'MATRIZ DE RIESGOS '!$L$9="Catastrófico"),CONCATENATE("R",'MATRIZ DE RIESGOS '!$A$9),"")</f>
        <v/>
      </c>
      <c r="AI30" s="176"/>
      <c r="AJ30" s="179" t="str">
        <f>IF(AND('MATRIZ DE RIESGOS '!#REF!="Baja",'MATRIZ DE RIESGOS '!#REF!="Catastrófico"),CONCATENATE("R",'MATRIZ DE RIESGOS '!#REF!),"")</f>
        <v>#ERROR!</v>
      </c>
      <c r="AK30" s="176"/>
      <c r="AL30" s="179" t="str">
        <f>IF(AND('MATRIZ DE RIESGOS '!$H$12="Baja",'MATRIZ DE RIESGOS '!$L$12="Catastrófico"),CONCATENATE("R",'MATRIZ DE RIESGOS '!$A$12),"")</f>
        <v/>
      </c>
      <c r="AM30" s="174"/>
      <c r="AN30" s="1"/>
      <c r="AO30" s="200" t="s">
        <v>136</v>
      </c>
      <c r="AP30" s="173"/>
      <c r="AQ30" s="173"/>
      <c r="AR30" s="173"/>
      <c r="AS30" s="173"/>
      <c r="AT30" s="174"/>
      <c r="AU30" s="1"/>
      <c r="AV30" s="1"/>
      <c r="AW30" s="1"/>
      <c r="AX30" s="1"/>
      <c r="AY30" s="1"/>
      <c r="AZ30" s="1"/>
      <c r="BA30" s="1"/>
      <c r="BB30" s="1"/>
      <c r="BC30" s="1"/>
      <c r="BD30" s="1"/>
      <c r="BE30" s="1"/>
      <c r="BF30" s="1"/>
      <c r="BG30" s="1"/>
      <c r="BH30" s="1"/>
      <c r="BI30" s="1"/>
    </row>
    <row r="31" ht="15.75" customHeight="1">
      <c r="A31" s="1"/>
      <c r="B31" s="165"/>
      <c r="D31" s="9"/>
      <c r="E31" s="21"/>
      <c r="J31" s="181"/>
      <c r="K31" s="169"/>
      <c r="L31" s="167"/>
      <c r="M31" s="169"/>
      <c r="N31" s="167"/>
      <c r="O31" s="182"/>
      <c r="P31" s="167"/>
      <c r="Q31" s="169"/>
      <c r="R31" s="167"/>
      <c r="S31" s="169"/>
      <c r="T31" s="167"/>
      <c r="U31" s="182"/>
      <c r="V31" s="181"/>
      <c r="W31" s="169"/>
      <c r="X31" s="167"/>
      <c r="Y31" s="169"/>
      <c r="Z31" s="167"/>
      <c r="AA31" s="182"/>
      <c r="AB31" s="181"/>
      <c r="AC31" s="169"/>
      <c r="AD31" s="167"/>
      <c r="AE31" s="169"/>
      <c r="AF31" s="167"/>
      <c r="AG31" s="182"/>
      <c r="AH31" s="181"/>
      <c r="AI31" s="169"/>
      <c r="AJ31" s="167"/>
      <c r="AK31" s="169"/>
      <c r="AL31" s="167"/>
      <c r="AM31" s="182"/>
      <c r="AN31" s="1"/>
      <c r="AO31" s="21"/>
      <c r="AT31" s="9"/>
      <c r="AU31" s="1"/>
      <c r="AV31" s="1"/>
      <c r="AW31" s="1"/>
      <c r="AX31" s="1"/>
      <c r="AY31" s="1"/>
      <c r="AZ31" s="1"/>
      <c r="BA31" s="1"/>
      <c r="BB31" s="1"/>
      <c r="BC31" s="1"/>
      <c r="BD31" s="1"/>
      <c r="BE31" s="1"/>
      <c r="BF31" s="1"/>
      <c r="BG31" s="1"/>
      <c r="BH31" s="1"/>
      <c r="BI31" s="1"/>
    </row>
    <row r="32" ht="15.75" customHeight="1">
      <c r="A32" s="1"/>
      <c r="B32" s="165"/>
      <c r="D32" s="9"/>
      <c r="E32" s="21"/>
      <c r="J32" s="201" t="str">
        <f>IF(AND('MATRIZ DE RIESGOS '!#REF!="Baja",'MATRIZ DE RIESGOS '!#REF!="Leve"),CONCATENATE("R",'MATRIZ DE RIESGOS '!#REF!),"")</f>
        <v>#ERROR!</v>
      </c>
      <c r="K32" s="164"/>
      <c r="L32" s="202" t="str">
        <f>IF(AND('MATRIZ DE RIESGOS '!#REF!="Baja",'MATRIZ DE RIESGOS '!#REF!="Leve"),CONCATENATE("R",'MATRIZ DE RIESGOS '!#REF!),"")</f>
        <v>#ERROR!</v>
      </c>
      <c r="M32" s="164"/>
      <c r="N32" s="202" t="str">
        <f>IF(AND('MATRIZ DE RIESGOS '!#REF!="Baja",'MATRIZ DE RIESGOS '!#REF!="Leve"),CONCATENATE("R",'MATRIZ DE RIESGOS '!#REF!),"")</f>
        <v>#ERROR!</v>
      </c>
      <c r="O32" s="171"/>
      <c r="P32" s="196" t="str">
        <f>IF(AND('MATRIZ DE RIESGOS '!#REF!="Baja",'MATRIZ DE RIESGOS '!#REF!="Menor"),CONCATENATE("R",'MATRIZ DE RIESGOS '!#REF!),"")</f>
        <v>#ERROR!</v>
      </c>
      <c r="Q32" s="164"/>
      <c r="R32" s="196" t="str">
        <f>IF(AND('MATRIZ DE RIESGOS '!#REF!="Baja",'MATRIZ DE RIESGOS '!#REF!="Menor"),CONCATENATE("R",'MATRIZ DE RIESGOS '!#REF!),"")</f>
        <v>#ERROR!</v>
      </c>
      <c r="S32" s="164"/>
      <c r="T32" s="196" t="str">
        <f>IF(AND('MATRIZ DE RIESGOS '!#REF!="Baja",'MATRIZ DE RIESGOS '!#REF!="Menor"),CONCATENATE("R",'MATRIZ DE RIESGOS '!#REF!),"")</f>
        <v>#ERROR!</v>
      </c>
      <c r="U32" s="171"/>
      <c r="V32" s="195" t="str">
        <f>IF(AND('MATRIZ DE RIESGOS '!#REF!="Baja",'MATRIZ DE RIESGOS '!#REF!="Moderado"),CONCATENATE("R",'MATRIZ DE RIESGOS '!#REF!),"")</f>
        <v>#ERROR!</v>
      </c>
      <c r="W32" s="164"/>
      <c r="X32" s="196" t="str">
        <f>IF(AND('MATRIZ DE RIESGOS '!#REF!="Baja",'MATRIZ DE RIESGOS '!#REF!="Moderado"),CONCATENATE("R",'MATRIZ DE RIESGOS '!#REF!),"")</f>
        <v>#ERROR!</v>
      </c>
      <c r="Y32" s="164"/>
      <c r="Z32" s="196" t="str">
        <f>IF(AND('MATRIZ DE RIESGOS '!#REF!="Baja",'MATRIZ DE RIESGOS '!#REF!="Moderado"),CONCATENATE("R",'MATRIZ DE RIESGOS '!#REF!),"")</f>
        <v>#ERROR!</v>
      </c>
      <c r="AA32" s="171"/>
      <c r="AB32" s="183" t="str">
        <f>IF(AND('MATRIZ DE RIESGOS '!#REF!="Baja",'MATRIZ DE RIESGOS '!#REF!="Mayor"),CONCATENATE("R",'MATRIZ DE RIESGOS '!#REF!),"")</f>
        <v>#ERROR!</v>
      </c>
      <c r="AC32" s="164"/>
      <c r="AD32" s="184" t="str">
        <f>IF(AND('MATRIZ DE RIESGOS '!#REF!="Baja",'MATRIZ DE RIESGOS '!#REF!="Mayor"),CONCATENATE("R",'MATRIZ DE RIESGOS '!#REF!),"")</f>
        <v>#ERROR!</v>
      </c>
      <c r="AE32" s="164"/>
      <c r="AF32" s="184" t="str">
        <f>IF(AND('MATRIZ DE RIESGOS '!#REF!="Baja",'MATRIZ DE RIESGOS '!#REF!="Mayor"),CONCATENATE("R",'MATRIZ DE RIESGOS '!#REF!),"")</f>
        <v>#ERROR!</v>
      </c>
      <c r="AG32" s="171"/>
      <c r="AH32" s="185" t="str">
        <f>IF(AND('MATRIZ DE RIESGOS '!#REF!="Baja",'MATRIZ DE RIESGOS '!#REF!="Catastrófico"),CONCATENATE("R",'MATRIZ DE RIESGOS '!#REF!),"")</f>
        <v>#ERROR!</v>
      </c>
      <c r="AI32" s="164"/>
      <c r="AJ32" s="186" t="str">
        <f>IF(AND('MATRIZ DE RIESGOS '!#REF!="Baja",'MATRIZ DE RIESGOS '!#REF!="Catastrófico"),CONCATENATE("R",'MATRIZ DE RIESGOS '!#REF!),"")</f>
        <v>#ERROR!</v>
      </c>
      <c r="AK32" s="164"/>
      <c r="AL32" s="186" t="str">
        <f>IF(AND('MATRIZ DE RIESGOS '!#REF!="Baja",'MATRIZ DE RIESGOS '!#REF!="Catastrófico"),CONCATENATE("R",'MATRIZ DE RIESGOS '!#REF!),"")</f>
        <v>#ERROR!</v>
      </c>
      <c r="AM32" s="171"/>
      <c r="AN32" s="1"/>
      <c r="AO32" s="21"/>
      <c r="AT32" s="9"/>
      <c r="AU32" s="1"/>
      <c r="AV32" s="1"/>
      <c r="AW32" s="1"/>
      <c r="AX32" s="1"/>
      <c r="AY32" s="1"/>
      <c r="AZ32" s="1"/>
      <c r="BA32" s="1"/>
      <c r="BB32" s="1"/>
      <c r="BC32" s="1"/>
      <c r="BD32" s="1"/>
      <c r="BE32" s="1"/>
      <c r="BF32" s="1"/>
      <c r="BG32" s="1"/>
      <c r="BH32" s="1"/>
      <c r="BI32" s="1"/>
    </row>
    <row r="33" ht="15.75" customHeight="1">
      <c r="A33" s="1"/>
      <c r="B33" s="165"/>
      <c r="D33" s="9"/>
      <c r="E33" s="21"/>
      <c r="J33" s="181"/>
      <c r="K33" s="169"/>
      <c r="L33" s="167"/>
      <c r="M33" s="169"/>
      <c r="N33" s="167"/>
      <c r="O33" s="182"/>
      <c r="P33" s="167"/>
      <c r="Q33" s="169"/>
      <c r="R33" s="167"/>
      <c r="S33" s="169"/>
      <c r="T33" s="167"/>
      <c r="U33" s="182"/>
      <c r="V33" s="181"/>
      <c r="W33" s="169"/>
      <c r="X33" s="167"/>
      <c r="Y33" s="169"/>
      <c r="Z33" s="167"/>
      <c r="AA33" s="182"/>
      <c r="AB33" s="181"/>
      <c r="AC33" s="169"/>
      <c r="AD33" s="167"/>
      <c r="AE33" s="169"/>
      <c r="AF33" s="167"/>
      <c r="AG33" s="182"/>
      <c r="AH33" s="181"/>
      <c r="AI33" s="169"/>
      <c r="AJ33" s="167"/>
      <c r="AK33" s="169"/>
      <c r="AL33" s="167"/>
      <c r="AM33" s="182"/>
      <c r="AN33" s="1"/>
      <c r="AO33" s="21"/>
      <c r="AT33" s="9"/>
      <c r="AU33" s="1"/>
      <c r="AV33" s="1"/>
      <c r="AW33" s="1"/>
      <c r="AX33" s="1"/>
      <c r="AY33" s="1"/>
      <c r="AZ33" s="1"/>
      <c r="BA33" s="1"/>
      <c r="BB33" s="1"/>
      <c r="BC33" s="1"/>
      <c r="BD33" s="1"/>
      <c r="BE33" s="1"/>
      <c r="BF33" s="1"/>
      <c r="BG33" s="1"/>
      <c r="BH33" s="1"/>
      <c r="BI33" s="1"/>
    </row>
    <row r="34" ht="15.75" customHeight="1">
      <c r="A34" s="1"/>
      <c r="B34" s="165"/>
      <c r="D34" s="9"/>
      <c r="E34" s="21"/>
      <c r="J34" s="201" t="str">
        <f>IF(AND('MATRIZ DE RIESGOS '!#REF!="Baja",'MATRIZ DE RIESGOS '!#REF!="Leve"),CONCATENATE("R",'MATRIZ DE RIESGOS '!#REF!),"")</f>
        <v>#ERROR!</v>
      </c>
      <c r="K34" s="164"/>
      <c r="L34" s="202" t="str">
        <f>IF(AND('MATRIZ DE RIESGOS '!#REF!="Baja",'MATRIZ DE RIESGOS '!#REF!="Leve"),CONCATENATE("R",'MATRIZ DE RIESGOS '!#REF!),"")</f>
        <v>#ERROR!</v>
      </c>
      <c r="M34" s="164"/>
      <c r="N34" s="202" t="str">
        <f>IF(AND('MATRIZ DE RIESGOS '!#REF!="Baja",'MATRIZ DE RIESGOS '!#REF!="Leve"),CONCATENATE("R",'MATRIZ DE RIESGOS '!#REF!),"")</f>
        <v>#ERROR!</v>
      </c>
      <c r="O34" s="171"/>
      <c r="P34" s="196" t="str">
        <f>IF(AND('MATRIZ DE RIESGOS '!#REF!="Baja",'MATRIZ DE RIESGOS '!#REF!="Menor"),CONCATENATE("R",'MATRIZ DE RIESGOS '!#REF!),"")</f>
        <v>#ERROR!</v>
      </c>
      <c r="Q34" s="164"/>
      <c r="R34" s="196" t="str">
        <f>IF(AND('MATRIZ DE RIESGOS '!#REF!="Baja",'MATRIZ DE RIESGOS '!#REF!="Menor"),CONCATENATE("R",'MATRIZ DE RIESGOS '!#REF!),"")</f>
        <v>#ERROR!</v>
      </c>
      <c r="S34" s="164"/>
      <c r="T34" s="196" t="str">
        <f>IF(AND('MATRIZ DE RIESGOS '!#REF!="Baja",'MATRIZ DE RIESGOS '!#REF!="Menor"),CONCATENATE("R",'MATRIZ DE RIESGOS '!#REF!),"")</f>
        <v>#ERROR!</v>
      </c>
      <c r="U34" s="171"/>
      <c r="V34" s="195" t="str">
        <f>IF(AND('MATRIZ DE RIESGOS '!#REF!="Baja",'MATRIZ DE RIESGOS '!#REF!="Moderado"),CONCATENATE("R",'MATRIZ DE RIESGOS '!#REF!),"")</f>
        <v>#ERROR!</v>
      </c>
      <c r="W34" s="164"/>
      <c r="X34" s="196" t="str">
        <f>IF(AND('MATRIZ DE RIESGOS '!#REF!="Baja",'MATRIZ DE RIESGOS '!#REF!="Moderado"),CONCATENATE("R",'MATRIZ DE RIESGOS '!#REF!),"")</f>
        <v>#ERROR!</v>
      </c>
      <c r="Y34" s="164"/>
      <c r="Z34" s="196" t="str">
        <f>IF(AND('MATRIZ DE RIESGOS '!#REF!="Baja",'MATRIZ DE RIESGOS '!#REF!="Moderado"),CONCATENATE("R",'MATRIZ DE RIESGOS '!#REF!),"")</f>
        <v>#ERROR!</v>
      </c>
      <c r="AA34" s="171"/>
      <c r="AB34" s="183" t="str">
        <f>IF(AND('MATRIZ DE RIESGOS '!#REF!="Baja",'MATRIZ DE RIESGOS '!#REF!="Mayor"),CONCATENATE("R",'MATRIZ DE RIESGOS '!#REF!),"")</f>
        <v>#ERROR!</v>
      </c>
      <c r="AC34" s="164"/>
      <c r="AD34" s="184" t="str">
        <f>IF(AND('MATRIZ DE RIESGOS '!#REF!="Baja",'MATRIZ DE RIESGOS '!#REF!="Mayor"),CONCATENATE("R",'MATRIZ DE RIESGOS '!#REF!),"")</f>
        <v>#ERROR!</v>
      </c>
      <c r="AE34" s="164"/>
      <c r="AF34" s="184" t="str">
        <f>IF(AND('MATRIZ DE RIESGOS '!#REF!="Baja",'MATRIZ DE RIESGOS '!#REF!="Mayor"),CONCATENATE("R",'MATRIZ DE RIESGOS '!#REF!),"")</f>
        <v>#ERROR!</v>
      </c>
      <c r="AG34" s="171"/>
      <c r="AH34" s="185" t="str">
        <f>IF(AND('MATRIZ DE RIESGOS '!#REF!="Baja",'MATRIZ DE RIESGOS '!#REF!="Catastrófico"),CONCATENATE("R",'MATRIZ DE RIESGOS '!#REF!),"")</f>
        <v>#ERROR!</v>
      </c>
      <c r="AI34" s="164"/>
      <c r="AJ34" s="186" t="str">
        <f>IF(AND('MATRIZ DE RIESGOS '!#REF!="Baja",'MATRIZ DE RIESGOS '!#REF!="Catastrófico"),CONCATENATE("R",'MATRIZ DE RIESGOS '!#REF!),"")</f>
        <v>#ERROR!</v>
      </c>
      <c r="AK34" s="164"/>
      <c r="AL34" s="186" t="str">
        <f>IF(AND('MATRIZ DE RIESGOS '!#REF!="Baja",'MATRIZ DE RIESGOS '!#REF!="Catastrófico"),CONCATENATE("R",'MATRIZ DE RIESGOS '!#REF!),"")</f>
        <v>#ERROR!</v>
      </c>
      <c r="AM34" s="171"/>
      <c r="AN34" s="1"/>
      <c r="AO34" s="21"/>
      <c r="AT34" s="9"/>
      <c r="AU34" s="1"/>
      <c r="AV34" s="1"/>
      <c r="AW34" s="1"/>
      <c r="AX34" s="1"/>
      <c r="AY34" s="1"/>
      <c r="AZ34" s="1"/>
      <c r="BA34" s="1"/>
      <c r="BB34" s="1"/>
      <c r="BC34" s="1"/>
      <c r="BD34" s="1"/>
      <c r="BE34" s="1"/>
      <c r="BF34" s="1"/>
      <c r="BG34" s="1"/>
      <c r="BH34" s="1"/>
      <c r="BI34" s="1"/>
    </row>
    <row r="35" ht="15.75" customHeight="1">
      <c r="A35" s="1"/>
      <c r="B35" s="165"/>
      <c r="D35" s="9"/>
      <c r="E35" s="21"/>
      <c r="J35" s="181"/>
      <c r="K35" s="169"/>
      <c r="L35" s="167"/>
      <c r="M35" s="169"/>
      <c r="N35" s="167"/>
      <c r="O35" s="182"/>
      <c r="P35" s="167"/>
      <c r="Q35" s="169"/>
      <c r="R35" s="167"/>
      <c r="S35" s="169"/>
      <c r="T35" s="167"/>
      <c r="U35" s="182"/>
      <c r="V35" s="181"/>
      <c r="W35" s="169"/>
      <c r="X35" s="167"/>
      <c r="Y35" s="169"/>
      <c r="Z35" s="167"/>
      <c r="AA35" s="182"/>
      <c r="AB35" s="181"/>
      <c r="AC35" s="169"/>
      <c r="AD35" s="167"/>
      <c r="AE35" s="169"/>
      <c r="AF35" s="167"/>
      <c r="AG35" s="182"/>
      <c r="AH35" s="181"/>
      <c r="AI35" s="169"/>
      <c r="AJ35" s="167"/>
      <c r="AK35" s="169"/>
      <c r="AL35" s="167"/>
      <c r="AM35" s="182"/>
      <c r="AN35" s="1"/>
      <c r="AO35" s="21"/>
      <c r="AT35" s="9"/>
      <c r="AU35" s="1"/>
      <c r="AV35" s="1"/>
      <c r="AW35" s="1"/>
      <c r="AX35" s="1"/>
      <c r="AY35" s="1"/>
      <c r="AZ35" s="1"/>
      <c r="BA35" s="1"/>
      <c r="BB35" s="1"/>
      <c r="BC35" s="1"/>
      <c r="BD35" s="1"/>
      <c r="BE35" s="1"/>
      <c r="BF35" s="1"/>
      <c r="BG35" s="1"/>
      <c r="BH35" s="1"/>
      <c r="BI35" s="1"/>
    </row>
    <row r="36" ht="15.75" customHeight="1">
      <c r="A36" s="1"/>
      <c r="B36" s="165"/>
      <c r="D36" s="9"/>
      <c r="E36" s="21"/>
      <c r="J36" s="201" t="str">
        <f>IF(AND('MATRIZ DE RIESGOS '!#REF!="Baja",'MATRIZ DE RIESGOS '!#REF!="Leve"),CONCATENATE("R",'MATRIZ DE RIESGOS '!#REF!),"")</f>
        <v>#ERROR!</v>
      </c>
      <c r="K36" s="164"/>
      <c r="L36" s="202" t="str">
        <f>IF(AND('MATRIZ DE RIESGOS '!$H$18="Baja",'MATRIZ DE RIESGOS '!$L$18="Leve"),CONCATENATE("R",'MATRIZ DE RIESGOS '!$A$18),"")</f>
        <v/>
      </c>
      <c r="M36" s="164"/>
      <c r="N36" s="202" t="str">
        <f>IF(AND('MATRIZ DE RIESGOS '!$H$24="Baja",'MATRIZ DE RIESGOS '!$L$24="Leve"),CONCATENATE("R",'MATRIZ DE RIESGOS '!$A$24),"")</f>
        <v/>
      </c>
      <c r="O36" s="171"/>
      <c r="P36" s="196" t="str">
        <f>IF(AND('MATRIZ DE RIESGOS '!#REF!="Baja",'MATRIZ DE RIESGOS '!#REF!="Menor"),CONCATENATE("R",'MATRIZ DE RIESGOS '!#REF!),"")</f>
        <v>#ERROR!</v>
      </c>
      <c r="Q36" s="164"/>
      <c r="R36" s="196" t="str">
        <f>IF(AND('MATRIZ DE RIESGOS '!$H$18="Baja",'MATRIZ DE RIESGOS '!$L$18="Menor"),CONCATENATE("R",'MATRIZ DE RIESGOS '!$A$18),"")</f>
        <v/>
      </c>
      <c r="S36" s="164"/>
      <c r="T36" s="196" t="str">
        <f>IF(AND('MATRIZ DE RIESGOS '!$H$24="Baja",'MATRIZ DE RIESGOS '!$L$24="Menor"),CONCATENATE("R",'MATRIZ DE RIESGOS '!$A$24),"")</f>
        <v/>
      </c>
      <c r="U36" s="171"/>
      <c r="V36" s="195" t="str">
        <f>IF(AND('MATRIZ DE RIESGOS '!#REF!="Baja",'MATRIZ DE RIESGOS '!#REF!="Moderado"),CONCATENATE("R",'MATRIZ DE RIESGOS '!#REF!),"")</f>
        <v>#ERROR!</v>
      </c>
      <c r="W36" s="164"/>
      <c r="X36" s="196" t="str">
        <f>IF(AND('MATRIZ DE RIESGOS '!$H$18="Baja",'MATRIZ DE RIESGOS '!$L$18="Moderado"),CONCATENATE("R",'MATRIZ DE RIESGOS '!$A$18),"")</f>
        <v/>
      </c>
      <c r="Y36" s="164"/>
      <c r="Z36" s="196" t="str">
        <f>IF(AND('MATRIZ DE RIESGOS '!$H$24="Baja",'MATRIZ DE RIESGOS '!$L$24="Moderado"),CONCATENATE("R",'MATRIZ DE RIESGOS '!$A$24),"")</f>
        <v/>
      </c>
      <c r="AA36" s="171"/>
      <c r="AB36" s="183" t="str">
        <f>IF(AND('MATRIZ DE RIESGOS '!#REF!="Baja",'MATRIZ DE RIESGOS '!#REF!="Mayor"),CONCATENATE("R",'MATRIZ DE RIESGOS '!#REF!),"")</f>
        <v>#ERROR!</v>
      </c>
      <c r="AC36" s="164"/>
      <c r="AD36" s="184" t="str">
        <f>IF(AND('MATRIZ DE RIESGOS '!$H$18="Baja",'MATRIZ DE RIESGOS '!$L$18="Mayor"),CONCATENATE("R",'MATRIZ DE RIESGOS '!$A$18),"")</f>
        <v/>
      </c>
      <c r="AE36" s="164"/>
      <c r="AF36" s="184" t="str">
        <f>IF(AND('MATRIZ DE RIESGOS '!$H$24="Baja",'MATRIZ DE RIESGOS '!$L$24="Mayor"),CONCATENATE("R",'MATRIZ DE RIESGOS '!$A$24),"")</f>
        <v/>
      </c>
      <c r="AG36" s="171"/>
      <c r="AH36" s="185" t="str">
        <f>IF(AND('MATRIZ DE RIESGOS '!#REF!="Baja",'MATRIZ DE RIESGOS '!#REF!="Catastrófico"),CONCATENATE("R",'MATRIZ DE RIESGOS '!#REF!),"")</f>
        <v>#ERROR!</v>
      </c>
      <c r="AI36" s="164"/>
      <c r="AJ36" s="186" t="str">
        <f>IF(AND('MATRIZ DE RIESGOS '!$H$18="Baja",'MATRIZ DE RIESGOS '!$L$18="Catastrófico"),CONCATENATE("R",'MATRIZ DE RIESGOS '!$A$18),"")</f>
        <v/>
      </c>
      <c r="AK36" s="164"/>
      <c r="AL36" s="186" t="str">
        <f>IF(AND('MATRIZ DE RIESGOS '!$H$24="Baja",'MATRIZ DE RIESGOS '!$L$24="Catastrófico"),CONCATENATE("R",'MATRIZ DE RIESGOS '!$A$24),"")</f>
        <v/>
      </c>
      <c r="AM36" s="171"/>
      <c r="AN36" s="1"/>
      <c r="AO36" s="21"/>
      <c r="AT36" s="9"/>
      <c r="AU36" s="1"/>
      <c r="AV36" s="1"/>
      <c r="AW36" s="1"/>
      <c r="AX36" s="1"/>
      <c r="AY36" s="1"/>
      <c r="AZ36" s="1"/>
      <c r="BA36" s="1"/>
      <c r="BB36" s="1"/>
      <c r="BC36" s="1"/>
      <c r="BD36" s="1"/>
      <c r="BE36" s="1"/>
      <c r="BF36" s="1"/>
      <c r="BG36" s="1"/>
      <c r="BH36" s="1"/>
      <c r="BI36" s="1"/>
    </row>
    <row r="37" ht="15.75" customHeight="1">
      <c r="A37" s="1"/>
      <c r="B37" s="165"/>
      <c r="D37" s="9"/>
      <c r="E37" s="187"/>
      <c r="F37" s="188"/>
      <c r="G37" s="188"/>
      <c r="H37" s="188"/>
      <c r="I37" s="188"/>
      <c r="J37" s="187"/>
      <c r="K37" s="190"/>
      <c r="L37" s="191"/>
      <c r="M37" s="190"/>
      <c r="N37" s="191"/>
      <c r="O37" s="189"/>
      <c r="P37" s="191"/>
      <c r="Q37" s="190"/>
      <c r="R37" s="191"/>
      <c r="S37" s="190"/>
      <c r="T37" s="191"/>
      <c r="U37" s="189"/>
      <c r="V37" s="187"/>
      <c r="W37" s="190"/>
      <c r="X37" s="191"/>
      <c r="Y37" s="190"/>
      <c r="Z37" s="191"/>
      <c r="AA37" s="189"/>
      <c r="AB37" s="187"/>
      <c r="AC37" s="190"/>
      <c r="AD37" s="191"/>
      <c r="AE37" s="190"/>
      <c r="AF37" s="191"/>
      <c r="AG37" s="189"/>
      <c r="AH37" s="187"/>
      <c r="AI37" s="190"/>
      <c r="AJ37" s="191"/>
      <c r="AK37" s="190"/>
      <c r="AL37" s="191"/>
      <c r="AM37" s="189"/>
      <c r="AN37" s="1"/>
      <c r="AO37" s="187"/>
      <c r="AP37" s="188"/>
      <c r="AQ37" s="188"/>
      <c r="AR37" s="188"/>
      <c r="AS37" s="188"/>
      <c r="AT37" s="189"/>
      <c r="AU37" s="1"/>
      <c r="AV37" s="1"/>
      <c r="AW37" s="1"/>
      <c r="AX37" s="1"/>
      <c r="AY37" s="1"/>
      <c r="AZ37" s="1"/>
      <c r="BA37" s="1"/>
      <c r="BB37" s="1"/>
      <c r="BC37" s="1"/>
      <c r="BD37" s="1"/>
      <c r="BE37" s="1"/>
      <c r="BF37" s="1"/>
      <c r="BG37" s="1"/>
      <c r="BH37" s="1"/>
      <c r="BI37" s="1"/>
    </row>
    <row r="38" ht="15.75" customHeight="1">
      <c r="A38" s="1"/>
      <c r="B38" s="165"/>
      <c r="D38" s="9"/>
      <c r="E38" s="172" t="s">
        <v>137</v>
      </c>
      <c r="F38" s="173"/>
      <c r="G38" s="173"/>
      <c r="H38" s="173"/>
      <c r="I38" s="174"/>
      <c r="J38" s="198" t="str">
        <f>IF(AND('MATRIZ DE RIESGOS '!$H$9="Muy Baja",'MATRIZ DE RIESGOS '!$L$9="Leve"),CONCATENATE("R",'MATRIZ DE RIESGOS '!$A$9),"")</f>
        <v/>
      </c>
      <c r="K38" s="176"/>
      <c r="L38" s="199" t="str">
        <f>IF(AND('MATRIZ DE RIESGOS '!#REF!="Muy Baja",'MATRIZ DE RIESGOS '!#REF!="Leve"),CONCATENATE("R",'MATRIZ DE RIESGOS '!#REF!),"")</f>
        <v>#ERROR!</v>
      </c>
      <c r="M38" s="176"/>
      <c r="N38" s="199" t="str">
        <f>IF(AND('MATRIZ DE RIESGOS '!$H$12="Muy Baja",'MATRIZ DE RIESGOS '!$L$12="Leve"),CONCATENATE("R",'MATRIZ DE RIESGOS '!$A$12),"")</f>
        <v/>
      </c>
      <c r="O38" s="174"/>
      <c r="P38" s="198" t="str">
        <f>IF(AND('MATRIZ DE RIESGOS '!$H$9="Muy Baja",'MATRIZ DE RIESGOS '!$L$9="Menor"),CONCATENATE("R",'MATRIZ DE RIESGOS '!$A$9),"")</f>
        <v/>
      </c>
      <c r="Q38" s="176"/>
      <c r="R38" s="199" t="str">
        <f>IF(AND('MATRIZ DE RIESGOS '!#REF!="Muy Baja",'MATRIZ DE RIESGOS '!#REF!="Menor"),CONCATENATE("R",'MATRIZ DE RIESGOS '!#REF!),"")</f>
        <v>#ERROR!</v>
      </c>
      <c r="S38" s="176"/>
      <c r="T38" s="199" t="str">
        <f>IF(AND('MATRIZ DE RIESGOS '!$H$12="Muy Baja",'MATRIZ DE RIESGOS '!$L$12="Menor"),CONCATENATE("R",'MATRIZ DE RIESGOS '!$A$12),"")</f>
        <v/>
      </c>
      <c r="U38" s="174"/>
      <c r="V38" s="192" t="str">
        <f>IF(AND('MATRIZ DE RIESGOS '!$H$9="Muy Baja",'MATRIZ DE RIESGOS '!$L$9="Moderado"),CONCATENATE("R",'MATRIZ DE RIESGOS '!$A$9),"")</f>
        <v/>
      </c>
      <c r="W38" s="176"/>
      <c r="X38" s="193" t="str">
        <f>IF(AND('MATRIZ DE RIESGOS '!#REF!="Muy Baja",'MATRIZ DE RIESGOS '!#REF!="Moderado"),CONCATENATE("R",'MATRIZ DE RIESGOS '!#REF!),"")</f>
        <v>#ERROR!</v>
      </c>
      <c r="Y38" s="176"/>
      <c r="Z38" s="193" t="str">
        <f>IF(AND('MATRIZ DE RIESGOS '!$H$12="Muy Baja",'MATRIZ DE RIESGOS '!$L$12="Moderado"),CONCATENATE("R",'MATRIZ DE RIESGOS '!$A$12),"")</f>
        <v/>
      </c>
      <c r="AA38" s="174"/>
      <c r="AB38" s="175" t="str">
        <f>IF(AND('MATRIZ DE RIESGOS '!$H$9="Muy Baja",'MATRIZ DE RIESGOS '!$L$9="Mayor"),CONCATENATE("R",'MATRIZ DE RIESGOS '!$A$9),"")</f>
        <v/>
      </c>
      <c r="AC38" s="176"/>
      <c r="AD38" s="177" t="str">
        <f>IF(AND('MATRIZ DE RIESGOS '!#REF!="Muy Baja",'MATRIZ DE RIESGOS '!#REF!="Mayor"),CONCATENATE("R",'MATRIZ DE RIESGOS '!#REF!),"")</f>
        <v>#ERROR!</v>
      </c>
      <c r="AE38" s="176"/>
      <c r="AF38" s="177" t="str">
        <f>IF(AND('MATRIZ DE RIESGOS '!$H$12="Muy Baja",'MATRIZ DE RIESGOS '!$L$12="Mayor"),CONCATENATE("R",'MATRIZ DE RIESGOS '!$A$12),"")</f>
        <v/>
      </c>
      <c r="AG38" s="174"/>
      <c r="AH38" s="178" t="str">
        <f>IF(AND('MATRIZ DE RIESGOS '!$H$9="Muy Baja",'MATRIZ DE RIESGOS '!$L$9="Catastrófico"),CONCATENATE("R",'MATRIZ DE RIESGOS '!$A$9),"")</f>
        <v/>
      </c>
      <c r="AI38" s="176"/>
      <c r="AJ38" s="179" t="str">
        <f>IF(AND('MATRIZ DE RIESGOS '!#REF!="Muy Baja",'MATRIZ DE RIESGOS '!#REF!="Catastrófico"),CONCATENATE("R",'MATRIZ DE RIESGOS '!#REF!),"")</f>
        <v>#ERROR!</v>
      </c>
      <c r="AK38" s="176"/>
      <c r="AL38" s="179" t="str">
        <f>IF(AND('MATRIZ DE RIESGOS '!$H$12="Muy Baja",'MATRIZ DE RIESGOS '!$L$12="Catastrófico"),CONCATENATE("R",'MATRIZ DE RIESGOS '!$A$12),"")</f>
        <v/>
      </c>
      <c r="AM38" s="174"/>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65"/>
      <c r="D39" s="9"/>
      <c r="E39" s="21"/>
      <c r="I39" s="9"/>
      <c r="J39" s="181"/>
      <c r="K39" s="169"/>
      <c r="L39" s="167"/>
      <c r="M39" s="169"/>
      <c r="N39" s="167"/>
      <c r="O39" s="182"/>
      <c r="P39" s="181"/>
      <c r="Q39" s="169"/>
      <c r="R39" s="167"/>
      <c r="S39" s="169"/>
      <c r="T39" s="167"/>
      <c r="U39" s="182"/>
      <c r="V39" s="181"/>
      <c r="W39" s="169"/>
      <c r="X39" s="167"/>
      <c r="Y39" s="169"/>
      <c r="Z39" s="167"/>
      <c r="AA39" s="182"/>
      <c r="AB39" s="181"/>
      <c r="AC39" s="169"/>
      <c r="AD39" s="167"/>
      <c r="AE39" s="169"/>
      <c r="AF39" s="167"/>
      <c r="AG39" s="182"/>
      <c r="AH39" s="181"/>
      <c r="AI39" s="169"/>
      <c r="AJ39" s="167"/>
      <c r="AK39" s="169"/>
      <c r="AL39" s="167"/>
      <c r="AM39" s="182"/>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65"/>
      <c r="D40" s="9"/>
      <c r="E40" s="21"/>
      <c r="I40" s="9"/>
      <c r="J40" s="201" t="str">
        <f>IF(AND('MATRIZ DE RIESGOS '!#REF!="Muy Baja",'MATRIZ DE RIESGOS '!#REF!="Leve"),CONCATENATE("R",'MATRIZ DE RIESGOS '!#REF!),"")</f>
        <v>#ERROR!</v>
      </c>
      <c r="K40" s="164"/>
      <c r="L40" s="202" t="str">
        <f>IF(AND('MATRIZ DE RIESGOS '!#REF!="Muy Baja",'MATRIZ DE RIESGOS '!#REF!="Leve"),CONCATENATE("R",'MATRIZ DE RIESGOS '!#REF!),"")</f>
        <v>#ERROR!</v>
      </c>
      <c r="M40" s="164"/>
      <c r="N40" s="202" t="str">
        <f>IF(AND('MATRIZ DE RIESGOS '!#REF!="Muy Baja",'MATRIZ DE RIESGOS '!#REF!="Leve"),CONCATENATE("R",'MATRIZ DE RIESGOS '!#REF!),"")</f>
        <v>#ERROR!</v>
      </c>
      <c r="O40" s="171"/>
      <c r="P40" s="201" t="str">
        <f>IF(AND('MATRIZ DE RIESGOS '!#REF!="Muy Baja",'MATRIZ DE RIESGOS '!#REF!="Menor"),CONCATENATE("R",'MATRIZ DE RIESGOS '!#REF!),"")</f>
        <v>#ERROR!</v>
      </c>
      <c r="Q40" s="164"/>
      <c r="R40" s="202" t="str">
        <f>IF(AND('MATRIZ DE RIESGOS '!#REF!="Muy Baja",'MATRIZ DE RIESGOS '!#REF!="Menor"),CONCATENATE("R",'MATRIZ DE RIESGOS '!#REF!),"")</f>
        <v>#ERROR!</v>
      </c>
      <c r="S40" s="164"/>
      <c r="T40" s="202" t="str">
        <f>IF(AND('MATRIZ DE RIESGOS '!#REF!="Muy Baja",'MATRIZ DE RIESGOS '!#REF!="Menor"),CONCATENATE("R",'MATRIZ DE RIESGOS '!#REF!),"")</f>
        <v>#ERROR!</v>
      </c>
      <c r="U40" s="171"/>
      <c r="V40" s="195" t="str">
        <f>IF(AND('MATRIZ DE RIESGOS '!#REF!="Muy Baja",'MATRIZ DE RIESGOS '!#REF!="Moderado"),CONCATENATE("R",'MATRIZ DE RIESGOS '!#REF!),"")</f>
        <v>#ERROR!</v>
      </c>
      <c r="W40" s="164"/>
      <c r="X40" s="196" t="str">
        <f>IF(AND('MATRIZ DE RIESGOS '!#REF!="Muy Baja",'MATRIZ DE RIESGOS '!#REF!="Moderado"),CONCATENATE("R",'MATRIZ DE RIESGOS '!#REF!),"")</f>
        <v>#ERROR!</v>
      </c>
      <c r="Y40" s="164"/>
      <c r="Z40" s="196" t="str">
        <f>IF(AND('MATRIZ DE RIESGOS '!#REF!="Muy Baja",'MATRIZ DE RIESGOS '!#REF!="Moderado"),CONCATENATE("R",'MATRIZ DE RIESGOS '!#REF!),"")</f>
        <v>#ERROR!</v>
      </c>
      <c r="AA40" s="171"/>
      <c r="AB40" s="183" t="str">
        <f>IF(AND('MATRIZ DE RIESGOS '!#REF!="Muy Baja",'MATRIZ DE RIESGOS '!#REF!="Mayor"),CONCATENATE("R",'MATRIZ DE RIESGOS '!#REF!),"")</f>
        <v>#ERROR!</v>
      </c>
      <c r="AC40" s="164"/>
      <c r="AD40" s="184" t="str">
        <f>IF(AND('MATRIZ DE RIESGOS '!#REF!="Muy Baja",'MATRIZ DE RIESGOS '!#REF!="Mayor"),CONCATENATE("R",'MATRIZ DE RIESGOS '!#REF!),"")</f>
        <v>#ERROR!</v>
      </c>
      <c r="AE40" s="164"/>
      <c r="AF40" s="184" t="str">
        <f>IF(AND('MATRIZ DE RIESGOS '!#REF!="Muy Baja",'MATRIZ DE RIESGOS '!#REF!="Mayor"),CONCATENATE("R",'MATRIZ DE RIESGOS '!#REF!),"")</f>
        <v>#ERROR!</v>
      </c>
      <c r="AG40" s="171"/>
      <c r="AH40" s="185" t="str">
        <f>IF(AND('MATRIZ DE RIESGOS '!#REF!="Muy Baja",'MATRIZ DE RIESGOS '!#REF!="Catastrófico"),CONCATENATE("R",'MATRIZ DE RIESGOS '!#REF!),"")</f>
        <v>#ERROR!</v>
      </c>
      <c r="AI40" s="164"/>
      <c r="AJ40" s="186" t="str">
        <f>IF(AND('MATRIZ DE RIESGOS '!#REF!="Muy Baja",'MATRIZ DE RIESGOS '!#REF!="Catastrófico"),CONCATENATE("R",'MATRIZ DE RIESGOS '!#REF!),"")</f>
        <v>#ERROR!</v>
      </c>
      <c r="AK40" s="164"/>
      <c r="AL40" s="186" t="str">
        <f>IF(AND('MATRIZ DE RIESGOS '!#REF!="Muy Baja",'MATRIZ DE RIESGOS '!#REF!="Catastrófico"),CONCATENATE("R",'MATRIZ DE RIESGOS '!#REF!),"")</f>
        <v>#ERROR!</v>
      </c>
      <c r="AM40" s="171"/>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65"/>
      <c r="D41" s="9"/>
      <c r="E41" s="21"/>
      <c r="I41" s="9"/>
      <c r="J41" s="181"/>
      <c r="K41" s="169"/>
      <c r="L41" s="167"/>
      <c r="M41" s="169"/>
      <c r="N41" s="167"/>
      <c r="O41" s="182"/>
      <c r="P41" s="181"/>
      <c r="Q41" s="169"/>
      <c r="R41" s="167"/>
      <c r="S41" s="169"/>
      <c r="T41" s="167"/>
      <c r="U41" s="182"/>
      <c r="V41" s="181"/>
      <c r="W41" s="169"/>
      <c r="X41" s="167"/>
      <c r="Y41" s="169"/>
      <c r="Z41" s="167"/>
      <c r="AA41" s="182"/>
      <c r="AB41" s="181"/>
      <c r="AC41" s="169"/>
      <c r="AD41" s="167"/>
      <c r="AE41" s="169"/>
      <c r="AF41" s="167"/>
      <c r="AG41" s="182"/>
      <c r="AH41" s="181"/>
      <c r="AI41" s="169"/>
      <c r="AJ41" s="167"/>
      <c r="AK41" s="169"/>
      <c r="AL41" s="167"/>
      <c r="AM41" s="182"/>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65"/>
      <c r="D42" s="9"/>
      <c r="E42" s="21"/>
      <c r="I42" s="9"/>
      <c r="J42" s="201" t="str">
        <f>IF(AND('MATRIZ DE RIESGOS '!#REF!="Muy Baja",'MATRIZ DE RIESGOS '!#REF!="Leve"),CONCATENATE("R",'MATRIZ DE RIESGOS '!#REF!),"")</f>
        <v>#ERROR!</v>
      </c>
      <c r="K42" s="164"/>
      <c r="L42" s="202" t="str">
        <f>IF(AND('MATRIZ DE RIESGOS '!#REF!="Muy Baja",'MATRIZ DE RIESGOS '!#REF!="Leve"),CONCATENATE("R",'MATRIZ DE RIESGOS '!#REF!),"")</f>
        <v>#ERROR!</v>
      </c>
      <c r="M42" s="164"/>
      <c r="N42" s="202" t="str">
        <f>IF(AND('MATRIZ DE RIESGOS '!#REF!="Muy Baja",'MATRIZ DE RIESGOS '!#REF!="Leve"),CONCATENATE("R",'MATRIZ DE RIESGOS '!#REF!),"")</f>
        <v>#ERROR!</v>
      </c>
      <c r="O42" s="171"/>
      <c r="P42" s="201" t="str">
        <f>IF(AND('MATRIZ DE RIESGOS '!#REF!="Muy Baja",'MATRIZ DE RIESGOS '!#REF!="Menor"),CONCATENATE("R",'MATRIZ DE RIESGOS '!#REF!),"")</f>
        <v>#ERROR!</v>
      </c>
      <c r="Q42" s="164"/>
      <c r="R42" s="202" t="str">
        <f>IF(AND('MATRIZ DE RIESGOS '!#REF!="Muy Baja",'MATRIZ DE RIESGOS '!#REF!="Menor"),CONCATENATE("R",'MATRIZ DE RIESGOS '!#REF!),"")</f>
        <v>#ERROR!</v>
      </c>
      <c r="S42" s="164"/>
      <c r="T42" s="202" t="str">
        <f>IF(AND('MATRIZ DE RIESGOS '!#REF!="Muy Baja",'MATRIZ DE RIESGOS '!#REF!="Menor"),CONCATENATE("R",'MATRIZ DE RIESGOS '!#REF!),"")</f>
        <v>#ERROR!</v>
      </c>
      <c r="U42" s="171"/>
      <c r="V42" s="195" t="str">
        <f>IF(AND('MATRIZ DE RIESGOS '!#REF!="Muy Baja",'MATRIZ DE RIESGOS '!#REF!="Moderado"),CONCATENATE("R",'MATRIZ DE RIESGOS '!#REF!),"")</f>
        <v>#ERROR!</v>
      </c>
      <c r="W42" s="164"/>
      <c r="X42" s="196" t="str">
        <f>IF(AND('MATRIZ DE RIESGOS '!#REF!="Muy Baja",'MATRIZ DE RIESGOS '!#REF!="Moderado"),CONCATENATE("R",'MATRIZ DE RIESGOS '!#REF!),"")</f>
        <v>#ERROR!</v>
      </c>
      <c r="Y42" s="164"/>
      <c r="Z42" s="196" t="str">
        <f>IF(AND('MATRIZ DE RIESGOS '!#REF!="Muy Baja",'MATRIZ DE RIESGOS '!#REF!="Moderado"),CONCATENATE("R",'MATRIZ DE RIESGOS '!#REF!),"")</f>
        <v>#ERROR!</v>
      </c>
      <c r="AA42" s="171"/>
      <c r="AB42" s="183" t="str">
        <f>IF(AND('MATRIZ DE RIESGOS '!#REF!="Muy Baja",'MATRIZ DE RIESGOS '!#REF!="Mayor"),CONCATENATE("R",'MATRIZ DE RIESGOS '!#REF!),"")</f>
        <v>#ERROR!</v>
      </c>
      <c r="AC42" s="164"/>
      <c r="AD42" s="184" t="str">
        <f>IF(AND('MATRIZ DE RIESGOS '!#REF!="Muy Baja",'MATRIZ DE RIESGOS '!#REF!="Mayor"),CONCATENATE("R",'MATRIZ DE RIESGOS '!#REF!),"")</f>
        <v>#ERROR!</v>
      </c>
      <c r="AE42" s="164"/>
      <c r="AF42" s="184" t="str">
        <f>IF(AND('MATRIZ DE RIESGOS '!#REF!="Muy Baja",'MATRIZ DE RIESGOS '!#REF!="Mayor"),CONCATENATE("R",'MATRIZ DE RIESGOS '!#REF!),"")</f>
        <v>#ERROR!</v>
      </c>
      <c r="AG42" s="171"/>
      <c r="AH42" s="185" t="str">
        <f>IF(AND('MATRIZ DE RIESGOS '!#REF!="Muy Baja",'MATRIZ DE RIESGOS '!#REF!="Catastrófico"),CONCATENATE("R",'MATRIZ DE RIESGOS '!#REF!),"")</f>
        <v>#ERROR!</v>
      </c>
      <c r="AI42" s="164"/>
      <c r="AJ42" s="186" t="str">
        <f>IF(AND('MATRIZ DE RIESGOS '!#REF!="Muy Baja",'MATRIZ DE RIESGOS '!#REF!="Catastrófico"),CONCATENATE("R",'MATRIZ DE RIESGOS '!#REF!),"")</f>
        <v>#ERROR!</v>
      </c>
      <c r="AK42" s="164"/>
      <c r="AL42" s="186" t="str">
        <f>IF(AND('MATRIZ DE RIESGOS '!#REF!="Muy Baja",'MATRIZ DE RIESGOS '!#REF!="Catastrófico"),CONCATENATE("R",'MATRIZ DE RIESGOS '!#REF!),"")</f>
        <v>#ERROR!</v>
      </c>
      <c r="AM42" s="171"/>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65"/>
      <c r="D43" s="9"/>
      <c r="E43" s="21"/>
      <c r="I43" s="9"/>
      <c r="J43" s="181"/>
      <c r="K43" s="169"/>
      <c r="L43" s="167"/>
      <c r="M43" s="169"/>
      <c r="N43" s="167"/>
      <c r="O43" s="182"/>
      <c r="P43" s="181"/>
      <c r="Q43" s="169"/>
      <c r="R43" s="167"/>
      <c r="S43" s="169"/>
      <c r="T43" s="167"/>
      <c r="U43" s="182"/>
      <c r="V43" s="181"/>
      <c r="W43" s="169"/>
      <c r="X43" s="167"/>
      <c r="Y43" s="169"/>
      <c r="Z43" s="167"/>
      <c r="AA43" s="182"/>
      <c r="AB43" s="181"/>
      <c r="AC43" s="169"/>
      <c r="AD43" s="167"/>
      <c r="AE43" s="169"/>
      <c r="AF43" s="167"/>
      <c r="AG43" s="182"/>
      <c r="AH43" s="181"/>
      <c r="AI43" s="169"/>
      <c r="AJ43" s="167"/>
      <c r="AK43" s="169"/>
      <c r="AL43" s="167"/>
      <c r="AM43" s="182"/>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65"/>
      <c r="D44" s="9"/>
      <c r="E44" s="21"/>
      <c r="I44" s="9"/>
      <c r="J44" s="201" t="str">
        <f>IF(AND('MATRIZ DE RIESGOS '!#REF!="Muy Baja",'MATRIZ DE RIESGOS '!#REF!="Leve"),CONCATENATE("R",'MATRIZ DE RIESGOS '!#REF!),"")</f>
        <v>#ERROR!</v>
      </c>
      <c r="K44" s="164"/>
      <c r="L44" s="202" t="str">
        <f>IF(AND('MATRIZ DE RIESGOS '!$H$18="Muy Baja",'MATRIZ DE RIESGOS '!$L$18="Leve"),CONCATENATE("R",'MATRIZ DE RIESGOS '!$A$18),"")</f>
        <v/>
      </c>
      <c r="M44" s="164"/>
      <c r="N44" s="202" t="str">
        <f>IF(AND('MATRIZ DE RIESGOS '!$H$24="Muy Baja",'MATRIZ DE RIESGOS '!$L$24="Leve"),CONCATENATE("R",'MATRIZ DE RIESGOS '!$A$24),"")</f>
        <v/>
      </c>
      <c r="O44" s="171"/>
      <c r="P44" s="201" t="str">
        <f>IF(AND('MATRIZ DE RIESGOS '!#REF!="Muy Baja",'MATRIZ DE RIESGOS '!#REF!="Menor"),CONCATENATE("R",'MATRIZ DE RIESGOS '!#REF!),"")</f>
        <v>#ERROR!</v>
      </c>
      <c r="Q44" s="164"/>
      <c r="R44" s="202" t="str">
        <f>IF(AND('MATRIZ DE RIESGOS '!$H$18="Muy Baja",'MATRIZ DE RIESGOS '!$L$18="Menor"),CONCATENATE("R",'MATRIZ DE RIESGOS '!$A$18),"")</f>
        <v/>
      </c>
      <c r="S44" s="164"/>
      <c r="T44" s="202" t="str">
        <f>IF(AND('MATRIZ DE RIESGOS '!$H$24="Muy Baja",'MATRIZ DE RIESGOS '!$L$24="Menor"),CONCATENATE("R",'MATRIZ DE RIESGOS '!$A$24),"")</f>
        <v/>
      </c>
      <c r="U44" s="171"/>
      <c r="V44" s="195" t="str">
        <f>IF(AND('MATRIZ DE RIESGOS '!#REF!="Muy Baja",'MATRIZ DE RIESGOS '!#REF!="Moderado"),CONCATENATE("R",'MATRIZ DE RIESGOS '!#REF!),"")</f>
        <v>#ERROR!</v>
      </c>
      <c r="W44" s="164"/>
      <c r="X44" s="196" t="str">
        <f>IF(AND('MATRIZ DE RIESGOS '!$H$18="Muy Baja",'MATRIZ DE RIESGOS '!$L$18="Moderado"),CONCATENATE("R",'MATRIZ DE RIESGOS '!$A$18),"")</f>
        <v/>
      </c>
      <c r="Y44" s="164"/>
      <c r="Z44" s="196" t="str">
        <f>IF(AND('MATRIZ DE RIESGOS '!$H$24="Muy Baja",'MATRIZ DE RIESGOS '!$L$24="Moderado"),CONCATENATE("R",'MATRIZ DE RIESGOS '!$A$24),"")</f>
        <v/>
      </c>
      <c r="AA44" s="171"/>
      <c r="AB44" s="183" t="str">
        <f>IF(AND('MATRIZ DE RIESGOS '!#REF!="Muy Baja",'MATRIZ DE RIESGOS '!#REF!="Mayor"),CONCATENATE("R",'MATRIZ DE RIESGOS '!#REF!),"")</f>
        <v>#ERROR!</v>
      </c>
      <c r="AC44" s="164"/>
      <c r="AD44" s="184" t="str">
        <f>IF(AND('MATRIZ DE RIESGOS '!$H$18="Muy Baja",'MATRIZ DE RIESGOS '!$L$18="Mayor"),CONCATENATE("R",'MATRIZ DE RIESGOS '!$A$18),"")</f>
        <v/>
      </c>
      <c r="AE44" s="164"/>
      <c r="AF44" s="184" t="str">
        <f>IF(AND('MATRIZ DE RIESGOS '!$H$24="Muy Baja",'MATRIZ DE RIESGOS '!$L$24="Mayor"),CONCATENATE("R",'MATRIZ DE RIESGOS '!$A$24),"")</f>
        <v/>
      </c>
      <c r="AG44" s="171"/>
      <c r="AH44" s="185" t="str">
        <f>IF(AND('MATRIZ DE RIESGOS '!#REF!="Muy Baja",'MATRIZ DE RIESGOS '!#REF!="Catastrófico"),CONCATENATE("R",'MATRIZ DE RIESGOS '!#REF!),"")</f>
        <v>#ERROR!</v>
      </c>
      <c r="AI44" s="164"/>
      <c r="AJ44" s="186" t="str">
        <f>IF(AND('MATRIZ DE RIESGOS '!$H$18="Muy Baja",'MATRIZ DE RIESGOS '!$L$18="Catastrófico"),CONCATENATE("R",'MATRIZ DE RIESGOS '!$A$18),"")</f>
        <v/>
      </c>
      <c r="AK44" s="164"/>
      <c r="AL44" s="186" t="str">
        <f>IF(AND('MATRIZ DE RIESGOS '!$H$24="Muy Baja",'MATRIZ DE RIESGOS '!$L$24="Catastrófico"),CONCATENATE("R",'MATRIZ DE RIESGOS '!$A$24),"")</f>
        <v/>
      </c>
      <c r="AM44" s="171"/>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67"/>
      <c r="C45" s="168"/>
      <c r="D45" s="182"/>
      <c r="E45" s="187"/>
      <c r="F45" s="188"/>
      <c r="G45" s="188"/>
      <c r="H45" s="188"/>
      <c r="I45" s="189"/>
      <c r="J45" s="187"/>
      <c r="K45" s="190"/>
      <c r="L45" s="191"/>
      <c r="M45" s="190"/>
      <c r="N45" s="191"/>
      <c r="O45" s="189"/>
      <c r="P45" s="187"/>
      <c r="Q45" s="190"/>
      <c r="R45" s="191"/>
      <c r="S45" s="190"/>
      <c r="T45" s="191"/>
      <c r="U45" s="189"/>
      <c r="V45" s="187"/>
      <c r="W45" s="190"/>
      <c r="X45" s="191"/>
      <c r="Y45" s="190"/>
      <c r="Z45" s="191"/>
      <c r="AA45" s="189"/>
      <c r="AB45" s="187"/>
      <c r="AC45" s="190"/>
      <c r="AD45" s="191"/>
      <c r="AE45" s="190"/>
      <c r="AF45" s="191"/>
      <c r="AG45" s="189"/>
      <c r="AH45" s="187"/>
      <c r="AI45" s="190"/>
      <c r="AJ45" s="191"/>
      <c r="AK45" s="190"/>
      <c r="AL45" s="191"/>
      <c r="AM45" s="189"/>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72" t="s">
        <v>138</v>
      </c>
      <c r="K46" s="173"/>
      <c r="L46" s="173"/>
      <c r="M46" s="173"/>
      <c r="N46" s="173"/>
      <c r="O46" s="174"/>
      <c r="P46" s="172" t="s">
        <v>139</v>
      </c>
      <c r="Q46" s="173"/>
      <c r="R46" s="173"/>
      <c r="S46" s="173"/>
      <c r="T46" s="173"/>
      <c r="U46" s="174"/>
      <c r="V46" s="172" t="s">
        <v>140</v>
      </c>
      <c r="W46" s="173"/>
      <c r="X46" s="173"/>
      <c r="Y46" s="173"/>
      <c r="Z46" s="173"/>
      <c r="AA46" s="174"/>
      <c r="AB46" s="172" t="s">
        <v>141</v>
      </c>
      <c r="AC46" s="173"/>
      <c r="AD46" s="173"/>
      <c r="AE46" s="173"/>
      <c r="AF46" s="173"/>
      <c r="AG46" s="174"/>
      <c r="AH46" s="172" t="s">
        <v>142</v>
      </c>
      <c r="AI46" s="173"/>
      <c r="AJ46" s="173"/>
      <c r="AK46" s="173"/>
      <c r="AL46" s="173"/>
      <c r="AM46" s="174"/>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1"/>
      <c r="O47" s="9"/>
      <c r="P47" s="21"/>
      <c r="U47" s="9"/>
      <c r="V47" s="21"/>
      <c r="AA47" s="9"/>
      <c r="AB47" s="21"/>
      <c r="AG47" s="9"/>
      <c r="AH47" s="21"/>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1"/>
      <c r="O48" s="9"/>
      <c r="P48" s="21"/>
      <c r="U48" s="9"/>
      <c r="V48" s="21"/>
      <c r="AA48" s="9"/>
      <c r="AB48" s="21"/>
      <c r="AG48" s="9"/>
      <c r="AH48" s="21"/>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1"/>
      <c r="O49" s="9"/>
      <c r="P49" s="21"/>
      <c r="U49" s="9"/>
      <c r="V49" s="21"/>
      <c r="AA49" s="9"/>
      <c r="AB49" s="21"/>
      <c r="AG49" s="9"/>
      <c r="AH49" s="21"/>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1"/>
      <c r="O50" s="9"/>
      <c r="P50" s="21"/>
      <c r="U50" s="9"/>
      <c r="V50" s="21"/>
      <c r="AA50" s="9"/>
      <c r="AB50" s="21"/>
      <c r="AG50" s="9"/>
      <c r="AH50" s="21"/>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87"/>
      <c r="K51" s="188"/>
      <c r="L51" s="188"/>
      <c r="M51" s="188"/>
      <c r="N51" s="188"/>
      <c r="O51" s="189"/>
      <c r="P51" s="187"/>
      <c r="Q51" s="188"/>
      <c r="R51" s="188"/>
      <c r="S51" s="188"/>
      <c r="T51" s="188"/>
      <c r="U51" s="189"/>
      <c r="V51" s="187"/>
      <c r="W51" s="188"/>
      <c r="X51" s="188"/>
      <c r="Y51" s="188"/>
      <c r="Z51" s="188"/>
      <c r="AA51" s="189"/>
      <c r="AB51" s="187"/>
      <c r="AC51" s="188"/>
      <c r="AD51" s="188"/>
      <c r="AE51" s="188"/>
      <c r="AF51" s="188"/>
      <c r="AG51" s="189"/>
      <c r="AH51" s="187"/>
      <c r="AI51" s="188"/>
      <c r="AJ51" s="188"/>
      <c r="AK51" s="188"/>
      <c r="AL51" s="188"/>
      <c r="AM51" s="189"/>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1"/>
      <c r="AV53" s="1"/>
      <c r="AW53" s="1"/>
      <c r="AX53" s="1"/>
      <c r="AY53" s="1"/>
      <c r="AZ53" s="1"/>
      <c r="BA53" s="1"/>
      <c r="BB53" s="1"/>
      <c r="BC53" s="1"/>
      <c r="BD53" s="1"/>
      <c r="BE53" s="1"/>
      <c r="BF53" s="1"/>
      <c r="BG53" s="1"/>
      <c r="BH53" s="1"/>
      <c r="BI53" s="1"/>
    </row>
    <row r="54" ht="15.0" customHeight="1">
      <c r="A54" s="1"/>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15" width="5.0"/>
    <col customWidth="1" min="16" max="16" width="8.86"/>
    <col customWidth="1" min="17" max="17" width="7.86"/>
    <col customWidth="1" min="18" max="18" width="10.71"/>
    <col customWidth="1" min="19" max="19" width="10.14"/>
    <col customWidth="1" min="20" max="20" width="10.29"/>
    <col customWidth="1" min="21" max="22" width="10.71"/>
    <col customWidth="1" min="23" max="23" width="11.71"/>
    <col customWidth="1" min="24" max="24" width="12.71"/>
    <col customWidth="1" min="25" max="25" width="10.71"/>
    <col customWidth="1" min="26" max="26" width="9.71"/>
    <col customWidth="1" min="27" max="27" width="9.29"/>
    <col customWidth="1" min="28" max="28" width="5.0"/>
    <col customWidth="1" min="29" max="29" width="6.43"/>
    <col customWidth="1" min="30" max="33" width="5.0"/>
    <col customWidth="1" min="34" max="34" width="7.43"/>
    <col customWidth="1" min="35"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204" t="s">
        <v>143</v>
      </c>
      <c r="J2" s="162" t="s">
        <v>15</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4"/>
      <c r="AN2" s="1"/>
      <c r="AO2" s="1"/>
      <c r="AP2" s="1"/>
      <c r="AQ2" s="1"/>
      <c r="AR2" s="1"/>
      <c r="AS2" s="1"/>
      <c r="AT2" s="1"/>
      <c r="AU2" s="1"/>
      <c r="AV2" s="1"/>
      <c r="AW2" s="1"/>
      <c r="AX2" s="1"/>
      <c r="AY2" s="1"/>
      <c r="AZ2" s="1"/>
      <c r="BA2" s="1"/>
      <c r="BB2" s="1"/>
      <c r="BC2" s="1"/>
      <c r="BD2" s="1"/>
      <c r="BE2" s="1"/>
      <c r="BF2" s="1"/>
      <c r="BG2" s="1"/>
      <c r="BH2" s="1"/>
      <c r="BI2" s="1"/>
    </row>
    <row r="3" ht="18.75" customHeight="1">
      <c r="A3" s="1"/>
      <c r="J3" s="165"/>
      <c r="AM3" s="166"/>
      <c r="AN3" s="1"/>
      <c r="AO3" s="1"/>
      <c r="AP3" s="1"/>
      <c r="AQ3" s="1"/>
      <c r="AR3" s="1"/>
      <c r="AS3" s="1"/>
      <c r="AT3" s="1"/>
      <c r="AU3" s="1"/>
      <c r="AV3" s="1"/>
      <c r="AW3" s="1"/>
      <c r="AX3" s="1"/>
      <c r="AY3" s="1"/>
      <c r="AZ3" s="1"/>
      <c r="BA3" s="1"/>
      <c r="BB3" s="1"/>
      <c r="BC3" s="1"/>
      <c r="BD3" s="1"/>
      <c r="BE3" s="1"/>
      <c r="BF3" s="1"/>
      <c r="BG3" s="1"/>
      <c r="BH3" s="1"/>
      <c r="BI3" s="1"/>
    </row>
    <row r="4" ht="15.0" customHeight="1">
      <c r="A4" s="1"/>
      <c r="J4" s="167"/>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9"/>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70" t="s">
        <v>128</v>
      </c>
      <c r="C6" s="163"/>
      <c r="D6" s="171"/>
      <c r="E6" s="205" t="s">
        <v>129</v>
      </c>
      <c r="F6" s="173"/>
      <c r="G6" s="173"/>
      <c r="H6" s="173"/>
      <c r="I6" s="174"/>
      <c r="J6" s="206" t="str">
        <f>IF(AND('MATRIZ DE RIESGOS '!$Y$9="Muy Alta",'MATRIZ DE RIESGOS '!$AA$9="Leve"),CONCATENATE("R1C",'MATRIZ DE RIESGOS '!$O$9),"")</f>
        <v/>
      </c>
      <c r="K6" s="207" t="str">
        <f>IF(AND('MATRIZ DE RIESGOS '!$Y$10="Muy Alta",'MATRIZ DE RIESGOS '!$AA$10="Leve"),CONCATENATE("R1C",'MATRIZ DE RIESGOS '!$O$10),"")</f>
        <v/>
      </c>
      <c r="L6" s="207" t="str">
        <f>IF(AND('MATRIZ DE RIESGOS '!$Y$11="Muy Alta",'MATRIZ DE RIESGOS '!$AA$11="Leve"),CONCATENATE("R1C",'MATRIZ DE RIESGOS '!$O$11),"")</f>
        <v/>
      </c>
      <c r="M6" s="207" t="str">
        <f>IF(AND('MATRIZ DE RIESGOS '!#REF!="Muy Alta",'MATRIZ DE RIESGOS '!#REF!="Leve"),CONCATENATE("R1C",'MATRIZ DE RIESGOS '!#REF!),"")</f>
        <v>#ERROR!</v>
      </c>
      <c r="N6" s="207" t="str">
        <f>IF(AND('MATRIZ DE RIESGOS '!#REF!="Muy Alta",'MATRIZ DE RIESGOS '!#REF!="Leve"),CONCATENATE("R1C",'MATRIZ DE RIESGOS '!#REF!),"")</f>
        <v>#ERROR!</v>
      </c>
      <c r="O6" s="208" t="str">
        <f>IF(AND('MATRIZ DE RIESGOS '!#REF!="Muy Alta",'MATRIZ DE RIESGOS '!#REF!="Leve"),CONCATENATE("R1C",'MATRIZ DE RIESGOS '!#REF!),"")</f>
        <v>#ERROR!</v>
      </c>
      <c r="P6" s="206" t="str">
        <f>IF(AND('MATRIZ DE RIESGOS '!$Y$9="Muy Alta",'MATRIZ DE RIESGOS '!$AA$9="Menor"),CONCATENATE("R1C",'MATRIZ DE RIESGOS '!$O$9),"")</f>
        <v/>
      </c>
      <c r="Q6" s="207" t="str">
        <f>IF(AND('MATRIZ DE RIESGOS '!$Y$10="Muy Alta",'MATRIZ DE RIESGOS '!$AA$10="Menor"),CONCATENATE("R1C",'MATRIZ DE RIESGOS '!$O$10),"")</f>
        <v/>
      </c>
      <c r="R6" s="207" t="str">
        <f>IF(AND('MATRIZ DE RIESGOS '!$Y$11="Muy Alta",'MATRIZ DE RIESGOS '!$AA$11="Menor"),CONCATENATE("R1C",'MATRIZ DE RIESGOS '!$O$11),"")</f>
        <v/>
      </c>
      <c r="S6" s="207" t="str">
        <f>IF(AND('MATRIZ DE RIESGOS '!#REF!="Muy Alta",'MATRIZ DE RIESGOS '!#REF!="Menor"),CONCATENATE("R1C",'MATRIZ DE RIESGOS '!#REF!),"")</f>
        <v>#ERROR!</v>
      </c>
      <c r="T6" s="207" t="str">
        <f>IF(AND('MATRIZ DE RIESGOS '!#REF!="Muy Alta",'MATRIZ DE RIESGOS '!#REF!="Menor"),CONCATENATE("R1C",'MATRIZ DE RIESGOS '!#REF!),"")</f>
        <v>#ERROR!</v>
      </c>
      <c r="U6" s="208" t="str">
        <f>IF(AND('MATRIZ DE RIESGOS '!#REF!="Muy Alta",'MATRIZ DE RIESGOS '!#REF!="Menor"),CONCATENATE("R1C",'MATRIZ DE RIESGOS '!#REF!),"")</f>
        <v>#ERROR!</v>
      </c>
      <c r="V6" s="206" t="str">
        <f>IF(AND('MATRIZ DE RIESGOS '!$Y$9="Muy Alta",'MATRIZ DE RIESGOS '!$AA$9="Moderado"),CONCATENATE("R1C",'MATRIZ DE RIESGOS '!$O$9),"")</f>
        <v/>
      </c>
      <c r="W6" s="207" t="str">
        <f>IF(AND('MATRIZ DE RIESGOS '!$Y$10="Muy Alta",'MATRIZ DE RIESGOS '!$AA$10="Moderado"),CONCATENATE("R1C",'MATRIZ DE RIESGOS '!$O$10),"")</f>
        <v/>
      </c>
      <c r="X6" s="207" t="str">
        <f>IF(AND('MATRIZ DE RIESGOS '!$Y$11="Muy Alta",'MATRIZ DE RIESGOS '!$AA$11="Moderado"),CONCATENATE("R1C",'MATRIZ DE RIESGOS '!$O$11),"")</f>
        <v/>
      </c>
      <c r="Y6" s="207" t="str">
        <f>IF(AND('MATRIZ DE RIESGOS '!#REF!="Muy Alta",'MATRIZ DE RIESGOS '!#REF!="Moderado"),CONCATENATE("R1C",'MATRIZ DE RIESGOS '!#REF!),"")</f>
        <v>#ERROR!</v>
      </c>
      <c r="Z6" s="207" t="str">
        <f>IF(AND('MATRIZ DE RIESGOS '!#REF!="Muy Alta",'MATRIZ DE RIESGOS '!#REF!="Moderado"),CONCATENATE("R1C",'MATRIZ DE RIESGOS '!#REF!),"")</f>
        <v>#ERROR!</v>
      </c>
      <c r="AA6" s="208" t="str">
        <f>IF(AND('MATRIZ DE RIESGOS '!#REF!="Muy Alta",'MATRIZ DE RIESGOS '!#REF!="Moderado"),CONCATENATE("R1C",'MATRIZ DE RIESGOS '!#REF!),"")</f>
        <v>#ERROR!</v>
      </c>
      <c r="AB6" s="206" t="str">
        <f>IF(AND('MATRIZ DE RIESGOS '!$Y$9="Muy Alta",'MATRIZ DE RIESGOS '!$AA$9="Mayor"),CONCATENATE("R1C",'MATRIZ DE RIESGOS '!$O$9),"")</f>
        <v/>
      </c>
      <c r="AC6" s="207" t="str">
        <f>IF(AND('MATRIZ DE RIESGOS '!$Y$10="Muy Alta",'MATRIZ DE RIESGOS '!$AA$10="Mayor"),CONCATENATE("R1C",'MATRIZ DE RIESGOS '!$O$10),"")</f>
        <v/>
      </c>
      <c r="AD6" s="207" t="str">
        <f>IF(AND('MATRIZ DE RIESGOS '!$Y$11="Muy Alta",'MATRIZ DE RIESGOS '!$AA$11="Mayor"),CONCATENATE("R1C",'MATRIZ DE RIESGOS '!$O$11),"")</f>
        <v/>
      </c>
      <c r="AE6" s="207" t="str">
        <f>IF(AND('MATRIZ DE RIESGOS '!#REF!="Muy Alta",'MATRIZ DE RIESGOS '!#REF!="Mayor"),CONCATENATE("R1C",'MATRIZ DE RIESGOS '!#REF!),"")</f>
        <v>#ERROR!</v>
      </c>
      <c r="AF6" s="207" t="str">
        <f>IF(AND('MATRIZ DE RIESGOS '!#REF!="Muy Alta",'MATRIZ DE RIESGOS '!#REF!="Mayor"),CONCATENATE("R1C",'MATRIZ DE RIESGOS '!#REF!),"")</f>
        <v>#ERROR!</v>
      </c>
      <c r="AG6" s="208" t="str">
        <f>IF(AND('MATRIZ DE RIESGOS '!#REF!="Muy Alta",'MATRIZ DE RIESGOS '!#REF!="Mayor"),CONCATENATE("R1C",'MATRIZ DE RIESGOS '!#REF!),"")</f>
        <v>#ERROR!</v>
      </c>
      <c r="AH6" s="209" t="str">
        <f>IF(AND('MATRIZ DE RIESGOS '!$Y$9="Muy Alta",'MATRIZ DE RIESGOS '!$AA$9="Catastrófico"),CONCATENATE("R1C",'MATRIZ DE RIESGOS '!$O$9),"")</f>
        <v/>
      </c>
      <c r="AI6" s="210" t="str">
        <f>IF(AND('MATRIZ DE RIESGOS '!$Y$10="Muy Alta",'MATRIZ DE RIESGOS '!$AA$10="Catastrófico"),CONCATENATE("R1C",'MATRIZ DE RIESGOS '!$O$10),"")</f>
        <v/>
      </c>
      <c r="AJ6" s="210" t="str">
        <f>IF(AND('MATRIZ DE RIESGOS '!$Y$11="Muy Alta",'MATRIZ DE RIESGOS '!$AA$11="Catastrófico"),CONCATENATE("R1C",'MATRIZ DE RIESGOS '!$O$11),"")</f>
        <v/>
      </c>
      <c r="AK6" s="210" t="str">
        <f>IF(AND('MATRIZ DE RIESGOS '!#REF!="Muy Alta",'MATRIZ DE RIESGOS '!#REF!="Catastrófico"),CONCATENATE("R1C",'MATRIZ DE RIESGOS '!#REF!),"")</f>
        <v>#ERROR!</v>
      </c>
      <c r="AL6" s="210" t="str">
        <f>IF(AND('MATRIZ DE RIESGOS '!#REF!="Muy Alta",'MATRIZ DE RIESGOS '!#REF!="Catastrófico"),CONCATENATE("R1C",'MATRIZ DE RIESGOS '!#REF!),"")</f>
        <v>#ERROR!</v>
      </c>
      <c r="AM6" s="211" t="str">
        <f>IF(AND('MATRIZ DE RIESGOS '!#REF!="Muy Alta",'MATRIZ DE RIESGOS '!#REF!="Catastrófico"),CONCATENATE("R1C",'MATRIZ DE RIESGOS '!#REF!),"")</f>
        <v>#ERROR!</v>
      </c>
      <c r="AN6" s="1"/>
      <c r="AO6" s="212" t="s">
        <v>130</v>
      </c>
      <c r="AP6" s="173"/>
      <c r="AQ6" s="173"/>
      <c r="AR6" s="173"/>
      <c r="AS6" s="173"/>
      <c r="AT6" s="174"/>
      <c r="AU6" s="1"/>
      <c r="AV6" s="1"/>
      <c r="AW6" s="1"/>
      <c r="AX6" s="1"/>
      <c r="AY6" s="1"/>
      <c r="AZ6" s="1"/>
      <c r="BA6" s="1"/>
      <c r="BB6" s="1"/>
      <c r="BC6" s="1"/>
      <c r="BD6" s="1"/>
      <c r="BE6" s="1"/>
      <c r="BF6" s="1"/>
      <c r="BG6" s="1"/>
      <c r="BH6" s="1"/>
      <c r="BI6" s="1"/>
    </row>
    <row r="7" ht="15.0" customHeight="1">
      <c r="A7" s="1"/>
      <c r="B7" s="165"/>
      <c r="D7" s="9"/>
      <c r="E7" s="21"/>
      <c r="I7" s="9"/>
      <c r="J7" s="213" t="str">
        <f>IF(AND('MATRIZ DE RIESGOS '!#REF!="Muy Alta",'MATRIZ DE RIESGOS '!#REF!="Leve"),CONCATENATE("R2C",'MATRIZ DE RIESGOS '!#REF!),"")</f>
        <v>#ERROR!</v>
      </c>
      <c r="K7" s="214" t="str">
        <f>IF(AND('MATRIZ DE RIESGOS '!#REF!="Muy Alta",'MATRIZ DE RIESGOS '!#REF!="Leve"),CONCATENATE("R2C",'MATRIZ DE RIESGOS '!#REF!),"")</f>
        <v>#ERROR!</v>
      </c>
      <c r="L7" s="214" t="str">
        <f>IF(AND('MATRIZ DE RIESGOS '!#REF!="Muy Alta",'MATRIZ DE RIESGOS '!#REF!="Leve"),CONCATENATE("R2C",'MATRIZ DE RIESGOS '!#REF!),"")</f>
        <v>#ERROR!</v>
      </c>
      <c r="M7" s="214" t="str">
        <f>IF(AND('MATRIZ DE RIESGOS '!#REF!="Muy Alta",'MATRIZ DE RIESGOS '!#REF!="Leve"),CONCATENATE("R2C",'MATRIZ DE RIESGOS '!#REF!),"")</f>
        <v>#ERROR!</v>
      </c>
      <c r="N7" s="214" t="str">
        <f>IF(AND('MATRIZ DE RIESGOS '!#REF!="Muy Alta",'MATRIZ DE RIESGOS '!#REF!="Leve"),CONCATENATE("R2C",'MATRIZ DE RIESGOS '!#REF!),"")</f>
        <v>#ERROR!</v>
      </c>
      <c r="O7" s="215" t="str">
        <f>IF(AND('MATRIZ DE RIESGOS '!#REF!="Muy Alta",'MATRIZ DE RIESGOS '!#REF!="Leve"),CONCATENATE("R2C",'MATRIZ DE RIESGOS '!#REF!),"")</f>
        <v>#ERROR!</v>
      </c>
      <c r="P7" s="213" t="str">
        <f>IF(AND('MATRIZ DE RIESGOS '!#REF!="Muy Alta",'MATRIZ DE RIESGOS '!#REF!="Menor"),CONCATENATE("R2C",'MATRIZ DE RIESGOS '!#REF!),"")</f>
        <v>#ERROR!</v>
      </c>
      <c r="Q7" s="214" t="str">
        <f>IF(AND('MATRIZ DE RIESGOS '!#REF!="Muy Alta",'MATRIZ DE RIESGOS '!#REF!="Menor"),CONCATENATE("R2C",'MATRIZ DE RIESGOS '!#REF!),"")</f>
        <v>#ERROR!</v>
      </c>
      <c r="R7" s="214" t="str">
        <f>IF(AND('MATRIZ DE RIESGOS '!#REF!="Muy Alta",'MATRIZ DE RIESGOS '!#REF!="Menor"),CONCATENATE("R2C",'MATRIZ DE RIESGOS '!#REF!),"")</f>
        <v>#ERROR!</v>
      </c>
      <c r="S7" s="214" t="str">
        <f>IF(AND('MATRIZ DE RIESGOS '!#REF!="Muy Alta",'MATRIZ DE RIESGOS '!#REF!="Menor"),CONCATENATE("R2C",'MATRIZ DE RIESGOS '!#REF!),"")</f>
        <v>#ERROR!</v>
      </c>
      <c r="T7" s="214" t="str">
        <f>IF(AND('MATRIZ DE RIESGOS '!#REF!="Muy Alta",'MATRIZ DE RIESGOS '!#REF!="Menor"),CONCATENATE("R2C",'MATRIZ DE RIESGOS '!#REF!),"")</f>
        <v>#ERROR!</v>
      </c>
      <c r="U7" s="215" t="str">
        <f>IF(AND('MATRIZ DE RIESGOS '!#REF!="Muy Alta",'MATRIZ DE RIESGOS '!#REF!="Menor"),CONCATENATE("R2C",'MATRIZ DE RIESGOS '!#REF!),"")</f>
        <v>#ERROR!</v>
      </c>
      <c r="V7" s="213" t="str">
        <f>IF(AND('MATRIZ DE RIESGOS '!#REF!="Muy Alta",'MATRIZ DE RIESGOS '!#REF!="Moderado"),CONCATENATE("R2C",'MATRIZ DE RIESGOS '!#REF!),"")</f>
        <v>#ERROR!</v>
      </c>
      <c r="W7" s="214" t="str">
        <f>IF(AND('MATRIZ DE RIESGOS '!#REF!="Muy Alta",'MATRIZ DE RIESGOS '!#REF!="Moderado"),CONCATENATE("R2C",'MATRIZ DE RIESGOS '!#REF!),"")</f>
        <v>#ERROR!</v>
      </c>
      <c r="X7" s="214" t="str">
        <f>IF(AND('MATRIZ DE RIESGOS '!#REF!="Muy Alta",'MATRIZ DE RIESGOS '!#REF!="Moderado"),CONCATENATE("R2C",'MATRIZ DE RIESGOS '!#REF!),"")</f>
        <v>#ERROR!</v>
      </c>
      <c r="Y7" s="214" t="str">
        <f>IF(AND('MATRIZ DE RIESGOS '!#REF!="Muy Alta",'MATRIZ DE RIESGOS '!#REF!="Moderado"),CONCATENATE("R2C",'MATRIZ DE RIESGOS '!#REF!),"")</f>
        <v>#ERROR!</v>
      </c>
      <c r="Z7" s="214" t="str">
        <f>IF(AND('MATRIZ DE RIESGOS '!#REF!="Muy Alta",'MATRIZ DE RIESGOS '!#REF!="Moderado"),CONCATENATE("R2C",'MATRIZ DE RIESGOS '!#REF!),"")</f>
        <v>#ERROR!</v>
      </c>
      <c r="AA7" s="215" t="str">
        <f>IF(AND('MATRIZ DE RIESGOS '!#REF!="Muy Alta",'MATRIZ DE RIESGOS '!#REF!="Moderado"),CONCATENATE("R2C",'MATRIZ DE RIESGOS '!#REF!),"")</f>
        <v>#ERROR!</v>
      </c>
      <c r="AB7" s="213" t="str">
        <f>IF(AND('MATRIZ DE RIESGOS '!#REF!="Muy Alta",'MATRIZ DE RIESGOS '!#REF!="Mayor"),CONCATENATE("R2C",'MATRIZ DE RIESGOS '!#REF!),"")</f>
        <v>#ERROR!</v>
      </c>
      <c r="AC7" s="214" t="str">
        <f>IF(AND('MATRIZ DE RIESGOS '!#REF!="Muy Alta",'MATRIZ DE RIESGOS '!#REF!="Mayor"),CONCATENATE("R2C",'MATRIZ DE RIESGOS '!#REF!),"")</f>
        <v>#ERROR!</v>
      </c>
      <c r="AD7" s="214" t="str">
        <f>IF(AND('MATRIZ DE RIESGOS '!#REF!="Muy Alta",'MATRIZ DE RIESGOS '!#REF!="Mayor"),CONCATENATE("R2C",'MATRIZ DE RIESGOS '!#REF!),"")</f>
        <v>#ERROR!</v>
      </c>
      <c r="AE7" s="214" t="str">
        <f>IF(AND('MATRIZ DE RIESGOS '!#REF!="Muy Alta",'MATRIZ DE RIESGOS '!#REF!="Mayor"),CONCATENATE("R2C",'MATRIZ DE RIESGOS '!#REF!),"")</f>
        <v>#ERROR!</v>
      </c>
      <c r="AF7" s="214" t="str">
        <f>IF(AND('MATRIZ DE RIESGOS '!#REF!="Muy Alta",'MATRIZ DE RIESGOS '!#REF!="Mayor"),CONCATENATE("R2C",'MATRIZ DE RIESGOS '!#REF!),"")</f>
        <v>#ERROR!</v>
      </c>
      <c r="AG7" s="215" t="str">
        <f>IF(AND('MATRIZ DE RIESGOS '!#REF!="Muy Alta",'MATRIZ DE RIESGOS '!#REF!="Mayor"),CONCATENATE("R2C",'MATRIZ DE RIESGOS '!#REF!),"")</f>
        <v>#ERROR!</v>
      </c>
      <c r="AH7" s="216" t="str">
        <f>IF(AND('MATRIZ DE RIESGOS '!#REF!="Muy Alta",'MATRIZ DE RIESGOS '!#REF!="Catastrófico"),CONCATENATE("R2C",'MATRIZ DE RIESGOS '!#REF!),"")</f>
        <v>#ERROR!</v>
      </c>
      <c r="AI7" s="217" t="str">
        <f>IF(AND('MATRIZ DE RIESGOS '!#REF!="Muy Alta",'MATRIZ DE RIESGOS '!#REF!="Catastrófico"),CONCATENATE("R2C",'MATRIZ DE RIESGOS '!#REF!),"")</f>
        <v>#ERROR!</v>
      </c>
      <c r="AJ7" s="217" t="str">
        <f>IF(AND('MATRIZ DE RIESGOS '!#REF!="Muy Alta",'MATRIZ DE RIESGOS '!#REF!="Catastrófico"),CONCATENATE("R2C",'MATRIZ DE RIESGOS '!#REF!),"")</f>
        <v>#ERROR!</v>
      </c>
      <c r="AK7" s="217" t="str">
        <f>IF(AND('MATRIZ DE RIESGOS '!#REF!="Muy Alta",'MATRIZ DE RIESGOS '!#REF!="Catastrófico"),CONCATENATE("R2C",'MATRIZ DE RIESGOS '!#REF!),"")</f>
        <v>#ERROR!</v>
      </c>
      <c r="AL7" s="217" t="str">
        <f>IF(AND('MATRIZ DE RIESGOS '!#REF!="Muy Alta",'MATRIZ DE RIESGOS '!#REF!="Catastrófico"),CONCATENATE("R2C",'MATRIZ DE RIESGOS '!#REF!),"")</f>
        <v>#ERROR!</v>
      </c>
      <c r="AM7" s="218" t="str">
        <f>IF(AND('MATRIZ DE RIESGOS '!#REF!="Muy Alta",'MATRIZ DE RIESGOS '!#REF!="Catastrófico"),CONCATENATE("R2C",'MATRIZ DE RIESGOS '!#REF!),"")</f>
        <v>#ERROR!</v>
      </c>
      <c r="AN7" s="1"/>
      <c r="AO7" s="21"/>
      <c r="AT7" s="9"/>
      <c r="AU7" s="1"/>
      <c r="AV7" s="1"/>
      <c r="AW7" s="1"/>
      <c r="AX7" s="1"/>
      <c r="AY7" s="1"/>
      <c r="AZ7" s="1"/>
      <c r="BA7" s="1"/>
      <c r="BB7" s="1"/>
      <c r="BC7" s="1"/>
      <c r="BD7" s="1"/>
      <c r="BE7" s="1"/>
      <c r="BF7" s="1"/>
      <c r="BG7" s="1"/>
      <c r="BH7" s="1"/>
      <c r="BI7" s="1"/>
    </row>
    <row r="8" ht="15.0" customHeight="1">
      <c r="A8" s="1"/>
      <c r="B8" s="165"/>
      <c r="D8" s="9"/>
      <c r="E8" s="21"/>
      <c r="I8" s="9"/>
      <c r="J8" s="213" t="str">
        <f>IF(AND('MATRIZ DE RIESGOS '!$Y$12="Muy Alta",'MATRIZ DE RIESGOS '!$AA$12="Leve"),CONCATENATE("R3C",'MATRIZ DE RIESGOS '!$O$12),"")</f>
        <v/>
      </c>
      <c r="K8" s="214" t="str">
        <f>IF(AND('MATRIZ DE RIESGOS '!$Y$13="Muy Alta",'MATRIZ DE RIESGOS '!$AA$13="Leve"),CONCATENATE("R3C",'MATRIZ DE RIESGOS '!$O$13),"")</f>
        <v/>
      </c>
      <c r="L8" s="214" t="str">
        <f>IF(AND('MATRIZ DE RIESGOS '!$Y$14="Muy Alta",'MATRIZ DE RIESGOS '!$AA$14="Leve"),CONCATENATE("R3C",'MATRIZ DE RIESGOS '!$O$14),"")</f>
        <v/>
      </c>
      <c r="M8" s="214" t="str">
        <f>IF(AND('MATRIZ DE RIESGOS '!$Y$15="Muy Alta",'MATRIZ DE RIESGOS '!$AA$15="Leve"),CONCATENATE("R3C",'MATRIZ DE RIESGOS '!$O$15),"")</f>
        <v/>
      </c>
      <c r="N8" s="214" t="str">
        <f>IF(AND('MATRIZ DE RIESGOS '!$Y$16="Muy Alta",'MATRIZ DE RIESGOS '!$AA$16="Leve"),CONCATENATE("R3C",'MATRIZ DE RIESGOS '!$O$16),"")</f>
        <v/>
      </c>
      <c r="O8" s="215" t="str">
        <f>IF(AND('MATRIZ DE RIESGOS '!$Y$17="Muy Alta",'MATRIZ DE RIESGOS '!$AA$17="Leve"),CONCATENATE("R3C",'MATRIZ DE RIESGOS '!$O$17),"")</f>
        <v/>
      </c>
      <c r="P8" s="213" t="str">
        <f>IF(AND('MATRIZ DE RIESGOS '!$Y$12="Muy Alta",'MATRIZ DE RIESGOS '!$AA$12="Menor"),CONCATENATE("R3C",'MATRIZ DE RIESGOS '!$O$12),"")</f>
        <v/>
      </c>
      <c r="Q8" s="214" t="str">
        <f>IF(AND('MATRIZ DE RIESGOS '!$Y$13="Muy Alta",'MATRIZ DE RIESGOS '!$AA$13="Menor"),CONCATENATE("R3C",'MATRIZ DE RIESGOS '!$O$13),"")</f>
        <v/>
      </c>
      <c r="R8" s="214" t="str">
        <f>IF(AND('MATRIZ DE RIESGOS '!$Y$14="Muy Alta",'MATRIZ DE RIESGOS '!$AA$14="Menor"),CONCATENATE("R3C",'MATRIZ DE RIESGOS '!$O$14),"")</f>
        <v/>
      </c>
      <c r="S8" s="214" t="str">
        <f>IF(AND('MATRIZ DE RIESGOS '!$Y$15="Muy Alta",'MATRIZ DE RIESGOS '!$AA$15="Menor"),CONCATENATE("R3C",'MATRIZ DE RIESGOS '!$O$15),"")</f>
        <v/>
      </c>
      <c r="T8" s="214" t="str">
        <f>IF(AND('MATRIZ DE RIESGOS '!$Y$16="Muy Alta",'MATRIZ DE RIESGOS '!$AA$16="Menor"),CONCATENATE("R3C",'MATRIZ DE RIESGOS '!$O$16),"")</f>
        <v/>
      </c>
      <c r="U8" s="215" t="str">
        <f>IF(AND('MATRIZ DE RIESGOS '!$Y$17="Muy Alta",'MATRIZ DE RIESGOS '!$AA$17="Menor"),CONCATENATE("R3C",'MATRIZ DE RIESGOS '!$O$17),"")</f>
        <v/>
      </c>
      <c r="V8" s="213" t="str">
        <f>IF(AND('MATRIZ DE RIESGOS '!$Y$12="Muy Alta",'MATRIZ DE RIESGOS '!$AA$12="Moderado"),CONCATENATE("R3C",'MATRIZ DE RIESGOS '!$O$12),"")</f>
        <v/>
      </c>
      <c r="W8" s="214" t="str">
        <f>IF(AND('MATRIZ DE RIESGOS '!$Y$13="Muy Alta",'MATRIZ DE RIESGOS '!$AA$13="Moderado"),CONCATENATE("R3C",'MATRIZ DE RIESGOS '!$O$13),"")</f>
        <v/>
      </c>
      <c r="X8" s="214" t="str">
        <f>IF(AND('MATRIZ DE RIESGOS '!$Y$14="Muy Alta",'MATRIZ DE RIESGOS '!$AA$14="Moderado"),CONCATENATE("R3C",'MATRIZ DE RIESGOS '!$O$14),"")</f>
        <v/>
      </c>
      <c r="Y8" s="214" t="str">
        <f>IF(AND('MATRIZ DE RIESGOS '!$Y$15="Muy Alta",'MATRIZ DE RIESGOS '!$AA$15="Moderado"),CONCATENATE("R3C",'MATRIZ DE RIESGOS '!$O$15),"")</f>
        <v/>
      </c>
      <c r="Z8" s="214" t="str">
        <f>IF(AND('MATRIZ DE RIESGOS '!$Y$16="Muy Alta",'MATRIZ DE RIESGOS '!$AA$16="Moderado"),CONCATENATE("R3C",'MATRIZ DE RIESGOS '!$O$16),"")</f>
        <v/>
      </c>
      <c r="AA8" s="215" t="str">
        <f>IF(AND('MATRIZ DE RIESGOS '!$Y$17="Muy Alta",'MATRIZ DE RIESGOS '!$AA$17="Moderado"),CONCATENATE("R3C",'MATRIZ DE RIESGOS '!$O$17),"")</f>
        <v/>
      </c>
      <c r="AB8" s="213" t="str">
        <f>IF(AND('MATRIZ DE RIESGOS '!$Y$12="Muy Alta",'MATRIZ DE RIESGOS '!$AA$12="Mayor"),CONCATENATE("R3C",'MATRIZ DE RIESGOS '!$O$12),"")</f>
        <v/>
      </c>
      <c r="AC8" s="214" t="str">
        <f>IF(AND('MATRIZ DE RIESGOS '!$Y$13="Muy Alta",'MATRIZ DE RIESGOS '!$AA$13="Mayor"),CONCATENATE("R3C",'MATRIZ DE RIESGOS '!$O$13),"")</f>
        <v/>
      </c>
      <c r="AD8" s="214" t="str">
        <f>IF(AND('MATRIZ DE RIESGOS '!$Y$14="Muy Alta",'MATRIZ DE RIESGOS '!$AA$14="Mayor"),CONCATENATE("R3C",'MATRIZ DE RIESGOS '!$O$14),"")</f>
        <v/>
      </c>
      <c r="AE8" s="214" t="str">
        <f>IF(AND('MATRIZ DE RIESGOS '!$Y$15="Muy Alta",'MATRIZ DE RIESGOS '!$AA$15="Mayor"),CONCATENATE("R3C",'MATRIZ DE RIESGOS '!$O$15),"")</f>
        <v/>
      </c>
      <c r="AF8" s="214" t="str">
        <f>IF(AND('MATRIZ DE RIESGOS '!$Y$16="Muy Alta",'MATRIZ DE RIESGOS '!$AA$16="Mayor"),CONCATENATE("R3C",'MATRIZ DE RIESGOS '!$O$16),"")</f>
        <v/>
      </c>
      <c r="AG8" s="215" t="str">
        <f>IF(AND('MATRIZ DE RIESGOS '!$Y$17="Muy Alta",'MATRIZ DE RIESGOS '!$AA$17="Mayor"),CONCATENATE("R3C",'MATRIZ DE RIESGOS '!$O$17),"")</f>
        <v/>
      </c>
      <c r="AH8" s="216" t="str">
        <f>IF(AND('MATRIZ DE RIESGOS '!$Y$12="Muy Alta",'MATRIZ DE RIESGOS '!$AA$12="Catastrófico"),CONCATENATE("R3C",'MATRIZ DE RIESGOS '!$O$12),"")</f>
        <v/>
      </c>
      <c r="AI8" s="217" t="str">
        <f>IF(AND('MATRIZ DE RIESGOS '!$Y$13="Muy Alta",'MATRIZ DE RIESGOS '!$AA$13="Catastrófico"),CONCATENATE("R3C",'MATRIZ DE RIESGOS '!$O$13),"")</f>
        <v/>
      </c>
      <c r="AJ8" s="217" t="str">
        <f>IF(AND('MATRIZ DE RIESGOS '!$Y$14="Muy Alta",'MATRIZ DE RIESGOS '!$AA$14="Catastrófico"),CONCATENATE("R3C",'MATRIZ DE RIESGOS '!$O$14),"")</f>
        <v/>
      </c>
      <c r="AK8" s="217" t="str">
        <f>IF(AND('MATRIZ DE RIESGOS '!$Y$15="Muy Alta",'MATRIZ DE RIESGOS '!$AA$15="Catastrófico"),CONCATENATE("R3C",'MATRIZ DE RIESGOS '!$O$15),"")</f>
        <v/>
      </c>
      <c r="AL8" s="217" t="str">
        <f>IF(AND('MATRIZ DE RIESGOS '!$Y$16="Muy Alta",'MATRIZ DE RIESGOS '!$AA$16="Catastrófico"),CONCATENATE("R3C",'MATRIZ DE RIESGOS '!$O$16),"")</f>
        <v/>
      </c>
      <c r="AM8" s="218" t="str">
        <f>IF(AND('MATRIZ DE RIESGOS '!$Y$17="Muy Alta",'MATRIZ DE RIESGOS '!$AA$17="Catastrófico"),CONCATENATE("R3C",'MATRIZ DE RIESGOS '!$O$17),"")</f>
        <v/>
      </c>
      <c r="AN8" s="1"/>
      <c r="AO8" s="21"/>
      <c r="AT8" s="9"/>
      <c r="AU8" s="1"/>
      <c r="AV8" s="1"/>
      <c r="AW8" s="1"/>
      <c r="AX8" s="1"/>
      <c r="AY8" s="1"/>
      <c r="AZ8" s="1"/>
      <c r="BA8" s="1"/>
      <c r="BB8" s="1"/>
      <c r="BC8" s="1"/>
      <c r="BD8" s="1"/>
      <c r="BE8" s="1"/>
      <c r="BF8" s="1"/>
      <c r="BG8" s="1"/>
      <c r="BH8" s="1"/>
      <c r="BI8" s="1"/>
    </row>
    <row r="9" ht="15.0" customHeight="1">
      <c r="A9" s="1"/>
      <c r="B9" s="165"/>
      <c r="D9" s="9"/>
      <c r="E9" s="21"/>
      <c r="I9" s="9"/>
      <c r="J9" s="213" t="str">
        <f>IF(AND('MATRIZ DE RIESGOS '!#REF!="Muy Alta",'MATRIZ DE RIESGOS '!#REF!="Leve"),CONCATENATE("R4C",'MATRIZ DE RIESGOS '!#REF!),"")</f>
        <v>#ERROR!</v>
      </c>
      <c r="K9" s="214" t="str">
        <f>IF(AND('MATRIZ DE RIESGOS '!#REF!="Muy Alta",'MATRIZ DE RIESGOS '!#REF!="Leve"),CONCATENATE("R4C",'MATRIZ DE RIESGOS '!#REF!),"")</f>
        <v>#ERROR!</v>
      </c>
      <c r="L9" s="214" t="str">
        <f>IF(AND('MATRIZ DE RIESGOS '!#REF!="Muy Alta",'MATRIZ DE RIESGOS '!#REF!="Leve"),CONCATENATE("R4C",'MATRIZ DE RIESGOS '!#REF!),"")</f>
        <v>#ERROR!</v>
      </c>
      <c r="M9" s="214" t="str">
        <f>IF(AND('MATRIZ DE RIESGOS '!#REF!="Muy Alta",'MATRIZ DE RIESGOS '!#REF!="Leve"),CONCATENATE("R4C",'MATRIZ DE RIESGOS '!#REF!),"")</f>
        <v>#ERROR!</v>
      </c>
      <c r="N9" s="214" t="str">
        <f>IF(AND('MATRIZ DE RIESGOS '!#REF!="Muy Alta",'MATRIZ DE RIESGOS '!#REF!="Leve"),CONCATENATE("R4C",'MATRIZ DE RIESGOS '!#REF!),"")</f>
        <v>#ERROR!</v>
      </c>
      <c r="O9" s="215" t="str">
        <f>IF(AND('MATRIZ DE RIESGOS '!#REF!="Muy Alta",'MATRIZ DE RIESGOS '!#REF!="Leve"),CONCATENATE("R4C",'MATRIZ DE RIESGOS '!#REF!),"")</f>
        <v>#ERROR!</v>
      </c>
      <c r="P9" s="213" t="str">
        <f>IF(AND('MATRIZ DE RIESGOS '!#REF!="Muy Alta",'MATRIZ DE RIESGOS '!#REF!="Menor"),CONCATENATE("R4C",'MATRIZ DE RIESGOS '!#REF!),"")</f>
        <v>#ERROR!</v>
      </c>
      <c r="Q9" s="214" t="str">
        <f>IF(AND('MATRIZ DE RIESGOS '!#REF!="Muy Alta",'MATRIZ DE RIESGOS '!#REF!="Menor"),CONCATENATE("R4C",'MATRIZ DE RIESGOS '!#REF!),"")</f>
        <v>#ERROR!</v>
      </c>
      <c r="R9" s="214" t="str">
        <f>IF(AND('MATRIZ DE RIESGOS '!#REF!="Muy Alta",'MATRIZ DE RIESGOS '!#REF!="Menor"),CONCATENATE("R4C",'MATRIZ DE RIESGOS '!#REF!),"")</f>
        <v>#ERROR!</v>
      </c>
      <c r="S9" s="214" t="str">
        <f>IF(AND('MATRIZ DE RIESGOS '!#REF!="Muy Alta",'MATRIZ DE RIESGOS '!#REF!="Menor"),CONCATENATE("R4C",'MATRIZ DE RIESGOS '!#REF!),"")</f>
        <v>#ERROR!</v>
      </c>
      <c r="T9" s="214" t="str">
        <f>IF(AND('MATRIZ DE RIESGOS '!#REF!="Muy Alta",'MATRIZ DE RIESGOS '!#REF!="Menor"),CONCATENATE("R4C",'MATRIZ DE RIESGOS '!#REF!),"")</f>
        <v>#ERROR!</v>
      </c>
      <c r="U9" s="215" t="str">
        <f>IF(AND('MATRIZ DE RIESGOS '!#REF!="Muy Alta",'MATRIZ DE RIESGOS '!#REF!="Menor"),CONCATENATE("R4C",'MATRIZ DE RIESGOS '!#REF!),"")</f>
        <v>#ERROR!</v>
      </c>
      <c r="V9" s="213" t="str">
        <f>IF(AND('MATRIZ DE RIESGOS '!#REF!="Muy Alta",'MATRIZ DE RIESGOS '!#REF!="Moderado"),CONCATENATE("R4C",'MATRIZ DE RIESGOS '!#REF!),"")</f>
        <v>#ERROR!</v>
      </c>
      <c r="W9" s="214" t="str">
        <f>IF(AND('MATRIZ DE RIESGOS '!#REF!="Muy Alta",'MATRIZ DE RIESGOS '!#REF!="Moderado"),CONCATENATE("R4C",'MATRIZ DE RIESGOS '!#REF!),"")</f>
        <v>#ERROR!</v>
      </c>
      <c r="X9" s="214" t="str">
        <f>IF(AND('MATRIZ DE RIESGOS '!#REF!="Muy Alta",'MATRIZ DE RIESGOS '!#REF!="Moderado"),CONCATENATE("R4C",'MATRIZ DE RIESGOS '!#REF!),"")</f>
        <v>#ERROR!</v>
      </c>
      <c r="Y9" s="214" t="str">
        <f>IF(AND('MATRIZ DE RIESGOS '!#REF!="Muy Alta",'MATRIZ DE RIESGOS '!#REF!="Moderado"),CONCATENATE("R4C",'MATRIZ DE RIESGOS '!#REF!),"")</f>
        <v>#ERROR!</v>
      </c>
      <c r="Z9" s="214" t="str">
        <f>IF(AND('MATRIZ DE RIESGOS '!#REF!="Muy Alta",'MATRIZ DE RIESGOS '!#REF!="Moderado"),CONCATENATE("R4C",'MATRIZ DE RIESGOS '!#REF!),"")</f>
        <v>#ERROR!</v>
      </c>
      <c r="AA9" s="215" t="str">
        <f>IF(AND('MATRIZ DE RIESGOS '!#REF!="Muy Alta",'MATRIZ DE RIESGOS '!#REF!="Moderado"),CONCATENATE("R4C",'MATRIZ DE RIESGOS '!#REF!),"")</f>
        <v>#ERROR!</v>
      </c>
      <c r="AB9" s="213" t="str">
        <f>IF(AND('MATRIZ DE RIESGOS '!#REF!="Muy Alta",'MATRIZ DE RIESGOS '!#REF!="Mayor"),CONCATENATE("R4C",'MATRIZ DE RIESGOS '!#REF!),"")</f>
        <v>#ERROR!</v>
      </c>
      <c r="AC9" s="214" t="str">
        <f>IF(AND('MATRIZ DE RIESGOS '!#REF!="Muy Alta",'MATRIZ DE RIESGOS '!#REF!="Mayor"),CONCATENATE("R4C",'MATRIZ DE RIESGOS '!#REF!),"")</f>
        <v>#ERROR!</v>
      </c>
      <c r="AD9" s="214" t="str">
        <f>IF(AND('MATRIZ DE RIESGOS '!#REF!="Muy Alta",'MATRIZ DE RIESGOS '!#REF!="Mayor"),CONCATENATE("R4C",'MATRIZ DE RIESGOS '!#REF!),"")</f>
        <v>#ERROR!</v>
      </c>
      <c r="AE9" s="214" t="str">
        <f>IF(AND('MATRIZ DE RIESGOS '!#REF!="Muy Alta",'MATRIZ DE RIESGOS '!#REF!="Mayor"),CONCATENATE("R4C",'MATRIZ DE RIESGOS '!#REF!),"")</f>
        <v>#ERROR!</v>
      </c>
      <c r="AF9" s="214" t="str">
        <f>IF(AND('MATRIZ DE RIESGOS '!#REF!="Muy Alta",'MATRIZ DE RIESGOS '!#REF!="Mayor"),CONCATENATE("R4C",'MATRIZ DE RIESGOS '!#REF!),"")</f>
        <v>#ERROR!</v>
      </c>
      <c r="AG9" s="215" t="str">
        <f>IF(AND('MATRIZ DE RIESGOS '!#REF!="Muy Alta",'MATRIZ DE RIESGOS '!#REF!="Mayor"),CONCATENATE("R4C",'MATRIZ DE RIESGOS '!#REF!),"")</f>
        <v>#ERROR!</v>
      </c>
      <c r="AH9" s="216" t="str">
        <f>IF(AND('MATRIZ DE RIESGOS '!#REF!="Muy Alta",'MATRIZ DE RIESGOS '!#REF!="Catastrófico"),CONCATENATE("R4C",'MATRIZ DE RIESGOS '!#REF!),"")</f>
        <v>#ERROR!</v>
      </c>
      <c r="AI9" s="217" t="str">
        <f>IF(AND('MATRIZ DE RIESGOS '!#REF!="Muy Alta",'MATRIZ DE RIESGOS '!#REF!="Catastrófico"),CONCATENATE("R4C",'MATRIZ DE RIESGOS '!#REF!),"")</f>
        <v>#ERROR!</v>
      </c>
      <c r="AJ9" s="217" t="str">
        <f>IF(AND('MATRIZ DE RIESGOS '!#REF!="Muy Alta",'MATRIZ DE RIESGOS '!#REF!="Catastrófico"),CONCATENATE("R4C",'MATRIZ DE RIESGOS '!#REF!),"")</f>
        <v>#ERROR!</v>
      </c>
      <c r="AK9" s="217" t="str">
        <f>IF(AND('MATRIZ DE RIESGOS '!#REF!="Muy Alta",'MATRIZ DE RIESGOS '!#REF!="Catastrófico"),CONCATENATE("R4C",'MATRIZ DE RIESGOS '!#REF!),"")</f>
        <v>#ERROR!</v>
      </c>
      <c r="AL9" s="217" t="str">
        <f>IF(AND('MATRIZ DE RIESGOS '!#REF!="Muy Alta",'MATRIZ DE RIESGOS '!#REF!="Catastrófico"),CONCATENATE("R4C",'MATRIZ DE RIESGOS '!#REF!),"")</f>
        <v>#ERROR!</v>
      </c>
      <c r="AM9" s="218" t="str">
        <f>IF(AND('MATRIZ DE RIESGOS '!#REF!="Muy Alta",'MATRIZ DE RIESGOS '!#REF!="Catastrófico"),CONCATENATE("R4C",'MATRIZ DE RIESGOS '!#REF!),"")</f>
        <v>#ERROR!</v>
      </c>
      <c r="AN9" s="1"/>
      <c r="AO9" s="21"/>
      <c r="AT9" s="9"/>
      <c r="AU9" s="1"/>
      <c r="AV9" s="1"/>
      <c r="AW9" s="1"/>
      <c r="AX9" s="1"/>
      <c r="AY9" s="1"/>
      <c r="AZ9" s="1"/>
      <c r="BA9" s="1"/>
      <c r="BB9" s="1"/>
      <c r="BC9" s="1"/>
      <c r="BD9" s="1"/>
      <c r="BE9" s="1"/>
      <c r="BF9" s="1"/>
      <c r="BG9" s="1"/>
      <c r="BH9" s="1"/>
      <c r="BI9" s="1"/>
    </row>
    <row r="10" ht="15.0" customHeight="1">
      <c r="A10" s="1"/>
      <c r="B10" s="165"/>
      <c r="D10" s="9"/>
      <c r="E10" s="21"/>
      <c r="I10" s="9"/>
      <c r="J10" s="213" t="str">
        <f>IF(AND('MATRIZ DE RIESGOS '!#REF!="Muy Alta",'MATRIZ DE RIESGOS '!#REF!="Leve"),CONCATENATE("R5C",'MATRIZ DE RIESGOS '!#REF!),"")</f>
        <v>#ERROR!</v>
      </c>
      <c r="K10" s="214" t="str">
        <f>IF(AND('MATRIZ DE RIESGOS '!#REF!="Muy Alta",'MATRIZ DE RIESGOS '!#REF!="Leve"),CONCATENATE("R5C",'MATRIZ DE RIESGOS '!#REF!),"")</f>
        <v>#ERROR!</v>
      </c>
      <c r="L10" s="214" t="str">
        <f>IF(AND('MATRIZ DE RIESGOS '!#REF!="Muy Alta",'MATRIZ DE RIESGOS '!#REF!="Leve"),CONCATENATE("R5C",'MATRIZ DE RIESGOS '!#REF!),"")</f>
        <v>#ERROR!</v>
      </c>
      <c r="M10" s="214" t="str">
        <f>IF(AND('MATRIZ DE RIESGOS '!#REF!="Muy Alta",'MATRIZ DE RIESGOS '!#REF!="Leve"),CONCATENATE("R5C",'MATRIZ DE RIESGOS '!#REF!),"")</f>
        <v>#ERROR!</v>
      </c>
      <c r="N10" s="214" t="str">
        <f>IF(AND('MATRIZ DE RIESGOS '!#REF!="Muy Alta",'MATRIZ DE RIESGOS '!#REF!="Leve"),CONCATENATE("R5C",'MATRIZ DE RIESGOS '!#REF!),"")</f>
        <v>#ERROR!</v>
      </c>
      <c r="O10" s="215" t="str">
        <f>IF(AND('MATRIZ DE RIESGOS '!#REF!="Muy Alta",'MATRIZ DE RIESGOS '!#REF!="Leve"),CONCATENATE("R5C",'MATRIZ DE RIESGOS '!#REF!),"")</f>
        <v>#ERROR!</v>
      </c>
      <c r="P10" s="213" t="str">
        <f>IF(AND('MATRIZ DE RIESGOS '!#REF!="Muy Alta",'MATRIZ DE RIESGOS '!#REF!="Menor"),CONCATENATE("R5C",'MATRIZ DE RIESGOS '!#REF!),"")</f>
        <v>#ERROR!</v>
      </c>
      <c r="Q10" s="214" t="str">
        <f>IF(AND('MATRIZ DE RIESGOS '!#REF!="Muy Alta",'MATRIZ DE RIESGOS '!#REF!="Menor"),CONCATENATE("R5C",'MATRIZ DE RIESGOS '!#REF!),"")</f>
        <v>#ERROR!</v>
      </c>
      <c r="R10" s="214" t="str">
        <f>IF(AND('MATRIZ DE RIESGOS '!#REF!="Muy Alta",'MATRIZ DE RIESGOS '!#REF!="Menor"),CONCATENATE("R5C",'MATRIZ DE RIESGOS '!#REF!),"")</f>
        <v>#ERROR!</v>
      </c>
      <c r="S10" s="214" t="str">
        <f>IF(AND('MATRIZ DE RIESGOS '!#REF!="Muy Alta",'MATRIZ DE RIESGOS '!#REF!="Menor"),CONCATENATE("R5C",'MATRIZ DE RIESGOS '!#REF!),"")</f>
        <v>#ERROR!</v>
      </c>
      <c r="T10" s="214" t="str">
        <f>IF(AND('MATRIZ DE RIESGOS '!#REF!="Muy Alta",'MATRIZ DE RIESGOS '!#REF!="Menor"),CONCATENATE("R5C",'MATRIZ DE RIESGOS '!#REF!),"")</f>
        <v>#ERROR!</v>
      </c>
      <c r="U10" s="215" t="str">
        <f>IF(AND('MATRIZ DE RIESGOS '!#REF!="Muy Alta",'MATRIZ DE RIESGOS '!#REF!="Menor"),CONCATENATE("R5C",'MATRIZ DE RIESGOS '!#REF!),"")</f>
        <v>#ERROR!</v>
      </c>
      <c r="V10" s="213" t="str">
        <f>IF(AND('MATRIZ DE RIESGOS '!#REF!="Muy Alta",'MATRIZ DE RIESGOS '!#REF!="Moderado"),CONCATENATE("R5C",'MATRIZ DE RIESGOS '!#REF!),"")</f>
        <v>#ERROR!</v>
      </c>
      <c r="W10" s="214" t="str">
        <f>IF(AND('MATRIZ DE RIESGOS '!#REF!="Muy Alta",'MATRIZ DE RIESGOS '!#REF!="Moderado"),CONCATENATE("R5C",'MATRIZ DE RIESGOS '!#REF!),"")</f>
        <v>#ERROR!</v>
      </c>
      <c r="X10" s="214" t="str">
        <f>IF(AND('MATRIZ DE RIESGOS '!#REF!="Muy Alta",'MATRIZ DE RIESGOS '!#REF!="Moderado"),CONCATENATE("R5C",'MATRIZ DE RIESGOS '!#REF!),"")</f>
        <v>#ERROR!</v>
      </c>
      <c r="Y10" s="214" t="str">
        <f>IF(AND('MATRIZ DE RIESGOS '!#REF!="Muy Alta",'MATRIZ DE RIESGOS '!#REF!="Moderado"),CONCATENATE("R5C",'MATRIZ DE RIESGOS '!#REF!),"")</f>
        <v>#ERROR!</v>
      </c>
      <c r="Z10" s="214" t="str">
        <f>IF(AND('MATRIZ DE RIESGOS '!#REF!="Muy Alta",'MATRIZ DE RIESGOS '!#REF!="Moderado"),CONCATENATE("R5C",'MATRIZ DE RIESGOS '!#REF!),"")</f>
        <v>#ERROR!</v>
      </c>
      <c r="AA10" s="215" t="str">
        <f>IF(AND('MATRIZ DE RIESGOS '!#REF!="Muy Alta",'MATRIZ DE RIESGOS '!#REF!="Moderado"),CONCATENATE("R5C",'MATRIZ DE RIESGOS '!#REF!),"")</f>
        <v>#ERROR!</v>
      </c>
      <c r="AB10" s="213" t="str">
        <f>IF(AND('MATRIZ DE RIESGOS '!#REF!="Muy Alta",'MATRIZ DE RIESGOS '!#REF!="Mayor"),CONCATENATE("R5C",'MATRIZ DE RIESGOS '!#REF!),"")</f>
        <v>#ERROR!</v>
      </c>
      <c r="AC10" s="214" t="str">
        <f>IF(AND('MATRIZ DE RIESGOS '!#REF!="Muy Alta",'MATRIZ DE RIESGOS '!#REF!="Mayor"),CONCATENATE("R5C",'MATRIZ DE RIESGOS '!#REF!),"")</f>
        <v>#ERROR!</v>
      </c>
      <c r="AD10" s="214" t="str">
        <f>IF(AND('MATRIZ DE RIESGOS '!#REF!="Muy Alta",'MATRIZ DE RIESGOS '!#REF!="Mayor"),CONCATENATE("R5C",'MATRIZ DE RIESGOS '!#REF!),"")</f>
        <v>#ERROR!</v>
      </c>
      <c r="AE10" s="214" t="str">
        <f>IF(AND('MATRIZ DE RIESGOS '!#REF!="Muy Alta",'MATRIZ DE RIESGOS '!#REF!="Mayor"),CONCATENATE("R5C",'MATRIZ DE RIESGOS '!#REF!),"")</f>
        <v>#ERROR!</v>
      </c>
      <c r="AF10" s="214" t="str">
        <f>IF(AND('MATRIZ DE RIESGOS '!#REF!="Muy Alta",'MATRIZ DE RIESGOS '!#REF!="Mayor"),CONCATENATE("R5C",'MATRIZ DE RIESGOS '!#REF!),"")</f>
        <v>#ERROR!</v>
      </c>
      <c r="AG10" s="215" t="str">
        <f>IF(AND('MATRIZ DE RIESGOS '!#REF!="Muy Alta",'MATRIZ DE RIESGOS '!#REF!="Mayor"),CONCATENATE("R5C",'MATRIZ DE RIESGOS '!#REF!),"")</f>
        <v>#ERROR!</v>
      </c>
      <c r="AH10" s="216" t="str">
        <f>IF(AND('MATRIZ DE RIESGOS '!#REF!="Muy Alta",'MATRIZ DE RIESGOS '!#REF!="Catastrófico"),CONCATENATE("R5C",'MATRIZ DE RIESGOS '!#REF!),"")</f>
        <v>#ERROR!</v>
      </c>
      <c r="AI10" s="217" t="str">
        <f>IF(AND('MATRIZ DE RIESGOS '!#REF!="Muy Alta",'MATRIZ DE RIESGOS '!#REF!="Catastrófico"),CONCATENATE("R5C",'MATRIZ DE RIESGOS '!#REF!),"")</f>
        <v>#ERROR!</v>
      </c>
      <c r="AJ10" s="217" t="str">
        <f>IF(AND('MATRIZ DE RIESGOS '!#REF!="Muy Alta",'MATRIZ DE RIESGOS '!#REF!="Catastrófico"),CONCATENATE("R5C",'MATRIZ DE RIESGOS '!#REF!),"")</f>
        <v>#ERROR!</v>
      </c>
      <c r="AK10" s="217" t="str">
        <f>IF(AND('MATRIZ DE RIESGOS '!#REF!="Muy Alta",'MATRIZ DE RIESGOS '!#REF!="Catastrófico"),CONCATENATE("R5C",'MATRIZ DE RIESGOS '!#REF!),"")</f>
        <v>#ERROR!</v>
      </c>
      <c r="AL10" s="217" t="str">
        <f>IF(AND('MATRIZ DE RIESGOS '!#REF!="Muy Alta",'MATRIZ DE RIESGOS '!#REF!="Catastrófico"),CONCATENATE("R5C",'MATRIZ DE RIESGOS '!#REF!),"")</f>
        <v>#ERROR!</v>
      </c>
      <c r="AM10" s="218" t="str">
        <f>IF(AND('MATRIZ DE RIESGOS '!#REF!="Muy Alta",'MATRIZ DE RIESGOS '!#REF!="Catastrófico"),CONCATENATE("R5C",'MATRIZ DE RIESGOS '!#REF!),"")</f>
        <v>#ERROR!</v>
      </c>
      <c r="AN10" s="1"/>
      <c r="AO10" s="21"/>
      <c r="AT10" s="9"/>
      <c r="AU10" s="1"/>
      <c r="AV10" s="1"/>
      <c r="AW10" s="1"/>
      <c r="AX10" s="1"/>
      <c r="AY10" s="1"/>
      <c r="AZ10" s="1"/>
      <c r="BA10" s="1"/>
      <c r="BB10" s="1"/>
      <c r="BC10" s="1"/>
      <c r="BD10" s="1"/>
      <c r="BE10" s="1"/>
      <c r="BF10" s="1"/>
      <c r="BG10" s="1"/>
      <c r="BH10" s="1"/>
      <c r="BI10" s="1"/>
    </row>
    <row r="11" ht="15.0" customHeight="1">
      <c r="A11" s="1"/>
      <c r="B11" s="165"/>
      <c r="D11" s="9"/>
      <c r="E11" s="21"/>
      <c r="I11" s="9"/>
      <c r="J11" s="213" t="str">
        <f>IF(AND('MATRIZ DE RIESGOS '!#REF!="Muy Alta",'MATRIZ DE RIESGOS '!#REF!="Leve"),CONCATENATE("R6C",'MATRIZ DE RIESGOS '!#REF!),"")</f>
        <v>#ERROR!</v>
      </c>
      <c r="K11" s="214" t="str">
        <f>IF(AND('MATRIZ DE RIESGOS '!#REF!="Muy Alta",'MATRIZ DE RIESGOS '!#REF!="Leve"),CONCATENATE("R6C",'MATRIZ DE RIESGOS '!#REF!),"")</f>
        <v>#ERROR!</v>
      </c>
      <c r="L11" s="214" t="str">
        <f>IF(AND('MATRIZ DE RIESGOS '!#REF!="Muy Alta",'MATRIZ DE RIESGOS '!#REF!="Leve"),CONCATENATE("R6C",'MATRIZ DE RIESGOS '!#REF!),"")</f>
        <v>#ERROR!</v>
      </c>
      <c r="M11" s="214" t="str">
        <f>IF(AND('MATRIZ DE RIESGOS '!#REF!="Muy Alta",'MATRIZ DE RIESGOS '!#REF!="Leve"),CONCATENATE("R6C",'MATRIZ DE RIESGOS '!#REF!),"")</f>
        <v>#ERROR!</v>
      </c>
      <c r="N11" s="214" t="str">
        <f>IF(AND('MATRIZ DE RIESGOS '!#REF!="Muy Alta",'MATRIZ DE RIESGOS '!#REF!="Leve"),CONCATENATE("R6C",'MATRIZ DE RIESGOS '!#REF!),"")</f>
        <v>#ERROR!</v>
      </c>
      <c r="O11" s="215" t="str">
        <f>IF(AND('MATRIZ DE RIESGOS '!#REF!="Muy Alta",'MATRIZ DE RIESGOS '!#REF!="Leve"),CONCATENATE("R6C",'MATRIZ DE RIESGOS '!#REF!),"")</f>
        <v>#ERROR!</v>
      </c>
      <c r="P11" s="213" t="str">
        <f>IF(AND('MATRIZ DE RIESGOS '!#REF!="Muy Alta",'MATRIZ DE RIESGOS '!#REF!="Menor"),CONCATENATE("R6C",'MATRIZ DE RIESGOS '!#REF!),"")</f>
        <v>#ERROR!</v>
      </c>
      <c r="Q11" s="214" t="str">
        <f>IF(AND('MATRIZ DE RIESGOS '!#REF!="Muy Alta",'MATRIZ DE RIESGOS '!#REF!="Menor"),CONCATENATE("R6C",'MATRIZ DE RIESGOS '!#REF!),"")</f>
        <v>#ERROR!</v>
      </c>
      <c r="R11" s="214" t="str">
        <f>IF(AND('MATRIZ DE RIESGOS '!#REF!="Muy Alta",'MATRIZ DE RIESGOS '!#REF!="Menor"),CONCATENATE("R6C",'MATRIZ DE RIESGOS '!#REF!),"")</f>
        <v>#ERROR!</v>
      </c>
      <c r="S11" s="214" t="str">
        <f>IF(AND('MATRIZ DE RIESGOS '!#REF!="Muy Alta",'MATRIZ DE RIESGOS '!#REF!="Menor"),CONCATENATE("R6C",'MATRIZ DE RIESGOS '!#REF!),"")</f>
        <v>#ERROR!</v>
      </c>
      <c r="T11" s="214" t="str">
        <f>IF(AND('MATRIZ DE RIESGOS '!#REF!="Muy Alta",'MATRIZ DE RIESGOS '!#REF!="Menor"),CONCATENATE("R6C",'MATRIZ DE RIESGOS '!#REF!),"")</f>
        <v>#ERROR!</v>
      </c>
      <c r="U11" s="215" t="str">
        <f>IF(AND('MATRIZ DE RIESGOS '!#REF!="Muy Alta",'MATRIZ DE RIESGOS '!#REF!="Menor"),CONCATENATE("R6C",'MATRIZ DE RIESGOS '!#REF!),"")</f>
        <v>#ERROR!</v>
      </c>
      <c r="V11" s="213" t="str">
        <f>IF(AND('MATRIZ DE RIESGOS '!#REF!="Muy Alta",'MATRIZ DE RIESGOS '!#REF!="Moderado"),CONCATENATE("R6C",'MATRIZ DE RIESGOS '!#REF!),"")</f>
        <v>#ERROR!</v>
      </c>
      <c r="W11" s="214" t="str">
        <f>IF(AND('MATRIZ DE RIESGOS '!#REF!="Muy Alta",'MATRIZ DE RIESGOS '!#REF!="Moderado"),CONCATENATE("R6C",'MATRIZ DE RIESGOS '!#REF!),"")</f>
        <v>#ERROR!</v>
      </c>
      <c r="X11" s="214" t="str">
        <f>IF(AND('MATRIZ DE RIESGOS '!#REF!="Muy Alta",'MATRIZ DE RIESGOS '!#REF!="Moderado"),CONCATENATE("R6C",'MATRIZ DE RIESGOS '!#REF!),"")</f>
        <v>#ERROR!</v>
      </c>
      <c r="Y11" s="214" t="str">
        <f>IF(AND('MATRIZ DE RIESGOS '!#REF!="Muy Alta",'MATRIZ DE RIESGOS '!#REF!="Moderado"),CONCATENATE("R6C",'MATRIZ DE RIESGOS '!#REF!),"")</f>
        <v>#ERROR!</v>
      </c>
      <c r="Z11" s="214" t="str">
        <f>IF(AND('MATRIZ DE RIESGOS '!#REF!="Muy Alta",'MATRIZ DE RIESGOS '!#REF!="Moderado"),CONCATENATE("R6C",'MATRIZ DE RIESGOS '!#REF!),"")</f>
        <v>#ERROR!</v>
      </c>
      <c r="AA11" s="215" t="str">
        <f>IF(AND('MATRIZ DE RIESGOS '!#REF!="Muy Alta",'MATRIZ DE RIESGOS '!#REF!="Moderado"),CONCATENATE("R6C",'MATRIZ DE RIESGOS '!#REF!),"")</f>
        <v>#ERROR!</v>
      </c>
      <c r="AB11" s="213" t="str">
        <f>IF(AND('MATRIZ DE RIESGOS '!#REF!="Muy Alta",'MATRIZ DE RIESGOS '!#REF!="Mayor"),CONCATENATE("R6C",'MATRIZ DE RIESGOS '!#REF!),"")</f>
        <v>#ERROR!</v>
      </c>
      <c r="AC11" s="214" t="str">
        <f>IF(AND('MATRIZ DE RIESGOS '!#REF!="Muy Alta",'MATRIZ DE RIESGOS '!#REF!="Mayor"),CONCATENATE("R6C",'MATRIZ DE RIESGOS '!#REF!),"")</f>
        <v>#ERROR!</v>
      </c>
      <c r="AD11" s="214" t="str">
        <f>IF(AND('MATRIZ DE RIESGOS '!#REF!="Muy Alta",'MATRIZ DE RIESGOS '!#REF!="Mayor"),CONCATENATE("R6C",'MATRIZ DE RIESGOS '!#REF!),"")</f>
        <v>#ERROR!</v>
      </c>
      <c r="AE11" s="214" t="str">
        <f>IF(AND('MATRIZ DE RIESGOS '!#REF!="Muy Alta",'MATRIZ DE RIESGOS '!#REF!="Mayor"),CONCATENATE("R6C",'MATRIZ DE RIESGOS '!#REF!),"")</f>
        <v>#ERROR!</v>
      </c>
      <c r="AF11" s="214" t="str">
        <f>IF(AND('MATRIZ DE RIESGOS '!#REF!="Muy Alta",'MATRIZ DE RIESGOS '!#REF!="Mayor"),CONCATENATE("R6C",'MATRIZ DE RIESGOS '!#REF!),"")</f>
        <v>#ERROR!</v>
      </c>
      <c r="AG11" s="215" t="str">
        <f>IF(AND('MATRIZ DE RIESGOS '!#REF!="Muy Alta",'MATRIZ DE RIESGOS '!#REF!="Mayor"),CONCATENATE("R6C",'MATRIZ DE RIESGOS '!#REF!),"")</f>
        <v>#ERROR!</v>
      </c>
      <c r="AH11" s="216" t="str">
        <f>IF(AND('MATRIZ DE RIESGOS '!#REF!="Muy Alta",'MATRIZ DE RIESGOS '!#REF!="Catastrófico"),CONCATENATE("R6C",'MATRIZ DE RIESGOS '!#REF!),"")</f>
        <v>#ERROR!</v>
      </c>
      <c r="AI11" s="217" t="str">
        <f>IF(AND('MATRIZ DE RIESGOS '!#REF!="Muy Alta",'MATRIZ DE RIESGOS '!#REF!="Catastrófico"),CONCATENATE("R6C",'MATRIZ DE RIESGOS '!#REF!),"")</f>
        <v>#ERROR!</v>
      </c>
      <c r="AJ11" s="217" t="str">
        <f>IF(AND('MATRIZ DE RIESGOS '!#REF!="Muy Alta",'MATRIZ DE RIESGOS '!#REF!="Catastrófico"),CONCATENATE("R6C",'MATRIZ DE RIESGOS '!#REF!),"")</f>
        <v>#ERROR!</v>
      </c>
      <c r="AK11" s="217" t="str">
        <f>IF(AND('MATRIZ DE RIESGOS '!#REF!="Muy Alta",'MATRIZ DE RIESGOS '!#REF!="Catastrófico"),CONCATENATE("R6C",'MATRIZ DE RIESGOS '!#REF!),"")</f>
        <v>#ERROR!</v>
      </c>
      <c r="AL11" s="217" t="str">
        <f>IF(AND('MATRIZ DE RIESGOS '!#REF!="Muy Alta",'MATRIZ DE RIESGOS '!#REF!="Catastrófico"),CONCATENATE("R6C",'MATRIZ DE RIESGOS '!#REF!),"")</f>
        <v>#ERROR!</v>
      </c>
      <c r="AM11" s="218" t="str">
        <f>IF(AND('MATRIZ DE RIESGOS '!#REF!="Muy Alta",'MATRIZ DE RIESGOS '!#REF!="Catastrófico"),CONCATENATE("R6C",'MATRIZ DE RIESGOS '!#REF!),"")</f>
        <v>#ERROR!</v>
      </c>
      <c r="AN11" s="1"/>
      <c r="AO11" s="21"/>
      <c r="AT11" s="9"/>
      <c r="AU11" s="1"/>
      <c r="AV11" s="1"/>
      <c r="AW11" s="1"/>
      <c r="AX11" s="1"/>
      <c r="AY11" s="1"/>
      <c r="AZ11" s="1"/>
      <c r="BA11" s="1"/>
      <c r="BB11" s="1"/>
      <c r="BC11" s="1"/>
      <c r="BD11" s="1"/>
      <c r="BE11" s="1"/>
      <c r="BF11" s="1"/>
      <c r="BG11" s="1"/>
      <c r="BH11" s="1"/>
      <c r="BI11" s="1"/>
    </row>
    <row r="12" ht="15.0" customHeight="1">
      <c r="A12" s="1"/>
      <c r="B12" s="165"/>
      <c r="D12" s="9"/>
      <c r="E12" s="21"/>
      <c r="I12" s="9"/>
      <c r="J12" s="213" t="str">
        <f>IF(AND('MATRIZ DE RIESGOS '!#REF!="Muy Alta",'MATRIZ DE RIESGOS '!#REF!="Leve"),CONCATENATE("R7C",'MATRIZ DE RIESGOS '!#REF!),"")</f>
        <v>#ERROR!</v>
      </c>
      <c r="K12" s="214" t="str">
        <f>IF(AND('MATRIZ DE RIESGOS '!#REF!="Muy Alta",'MATRIZ DE RIESGOS '!#REF!="Leve"),CONCATENATE("R7C",'MATRIZ DE RIESGOS '!#REF!),"")</f>
        <v>#ERROR!</v>
      </c>
      <c r="L12" s="214" t="str">
        <f>IF(AND('MATRIZ DE RIESGOS '!#REF!="Muy Alta",'MATRIZ DE RIESGOS '!#REF!="Leve"),CONCATENATE("R7C",'MATRIZ DE RIESGOS '!#REF!),"")</f>
        <v>#ERROR!</v>
      </c>
      <c r="M12" s="214" t="str">
        <f>IF(AND('MATRIZ DE RIESGOS '!#REF!="Muy Alta",'MATRIZ DE RIESGOS '!#REF!="Leve"),CONCATENATE("R7C",'MATRIZ DE RIESGOS '!#REF!),"")</f>
        <v>#ERROR!</v>
      </c>
      <c r="N12" s="214" t="str">
        <f>IF(AND('MATRIZ DE RIESGOS '!#REF!="Muy Alta",'MATRIZ DE RIESGOS '!#REF!="Leve"),CONCATENATE("R7C",'MATRIZ DE RIESGOS '!#REF!),"")</f>
        <v>#ERROR!</v>
      </c>
      <c r="O12" s="215" t="str">
        <f>IF(AND('MATRIZ DE RIESGOS '!#REF!="Muy Alta",'MATRIZ DE RIESGOS '!#REF!="Leve"),CONCATENATE("R7C",'MATRIZ DE RIESGOS '!#REF!),"")</f>
        <v>#ERROR!</v>
      </c>
      <c r="P12" s="213" t="str">
        <f>IF(AND('MATRIZ DE RIESGOS '!#REF!="Muy Alta",'MATRIZ DE RIESGOS '!#REF!="Menor"),CONCATENATE("R7C",'MATRIZ DE RIESGOS '!#REF!),"")</f>
        <v>#ERROR!</v>
      </c>
      <c r="Q12" s="214" t="str">
        <f>IF(AND('MATRIZ DE RIESGOS '!#REF!="Muy Alta",'MATRIZ DE RIESGOS '!#REF!="Menor"),CONCATENATE("R7C",'MATRIZ DE RIESGOS '!#REF!),"")</f>
        <v>#ERROR!</v>
      </c>
      <c r="R12" s="214" t="str">
        <f>IF(AND('MATRIZ DE RIESGOS '!#REF!="Muy Alta",'MATRIZ DE RIESGOS '!#REF!="Menor"),CONCATENATE("R7C",'MATRIZ DE RIESGOS '!#REF!),"")</f>
        <v>#ERROR!</v>
      </c>
      <c r="S12" s="214" t="str">
        <f>IF(AND('MATRIZ DE RIESGOS '!#REF!="Muy Alta",'MATRIZ DE RIESGOS '!#REF!="Menor"),CONCATENATE("R7C",'MATRIZ DE RIESGOS '!#REF!),"")</f>
        <v>#ERROR!</v>
      </c>
      <c r="T12" s="214" t="str">
        <f>IF(AND('MATRIZ DE RIESGOS '!#REF!="Muy Alta",'MATRIZ DE RIESGOS '!#REF!="Menor"),CONCATENATE("R7C",'MATRIZ DE RIESGOS '!#REF!),"")</f>
        <v>#ERROR!</v>
      </c>
      <c r="U12" s="215" t="str">
        <f>IF(AND('MATRIZ DE RIESGOS '!#REF!="Muy Alta",'MATRIZ DE RIESGOS '!#REF!="Menor"),CONCATENATE("R7C",'MATRIZ DE RIESGOS '!#REF!),"")</f>
        <v>#ERROR!</v>
      </c>
      <c r="V12" s="213" t="str">
        <f>IF(AND('MATRIZ DE RIESGOS '!#REF!="Muy Alta",'MATRIZ DE RIESGOS '!#REF!="Moderado"),CONCATENATE("R7C",'MATRIZ DE RIESGOS '!#REF!),"")</f>
        <v>#ERROR!</v>
      </c>
      <c r="W12" s="214" t="str">
        <f>IF(AND('MATRIZ DE RIESGOS '!#REF!="Muy Alta",'MATRIZ DE RIESGOS '!#REF!="Moderado"),CONCATENATE("R7C",'MATRIZ DE RIESGOS '!#REF!),"")</f>
        <v>#ERROR!</v>
      </c>
      <c r="X12" s="214" t="str">
        <f>IF(AND('MATRIZ DE RIESGOS '!#REF!="Muy Alta",'MATRIZ DE RIESGOS '!#REF!="Moderado"),CONCATENATE("R7C",'MATRIZ DE RIESGOS '!#REF!),"")</f>
        <v>#ERROR!</v>
      </c>
      <c r="Y12" s="214" t="str">
        <f>IF(AND('MATRIZ DE RIESGOS '!#REF!="Muy Alta",'MATRIZ DE RIESGOS '!#REF!="Moderado"),CONCATENATE("R7C",'MATRIZ DE RIESGOS '!#REF!),"")</f>
        <v>#ERROR!</v>
      </c>
      <c r="Z12" s="214" t="str">
        <f>IF(AND('MATRIZ DE RIESGOS '!#REF!="Muy Alta",'MATRIZ DE RIESGOS '!#REF!="Moderado"),CONCATENATE("R7C",'MATRIZ DE RIESGOS '!#REF!),"")</f>
        <v>#ERROR!</v>
      </c>
      <c r="AA12" s="215" t="str">
        <f>IF(AND('MATRIZ DE RIESGOS '!#REF!="Muy Alta",'MATRIZ DE RIESGOS '!#REF!="Moderado"),CONCATENATE("R7C",'MATRIZ DE RIESGOS '!#REF!),"")</f>
        <v>#ERROR!</v>
      </c>
      <c r="AB12" s="213" t="str">
        <f>IF(AND('MATRIZ DE RIESGOS '!#REF!="Muy Alta",'MATRIZ DE RIESGOS '!#REF!="Mayor"),CONCATENATE("R7C",'MATRIZ DE RIESGOS '!#REF!),"")</f>
        <v>#ERROR!</v>
      </c>
      <c r="AC12" s="214" t="str">
        <f>IF(AND('MATRIZ DE RIESGOS '!#REF!="Muy Alta",'MATRIZ DE RIESGOS '!#REF!="Mayor"),CONCATENATE("R7C",'MATRIZ DE RIESGOS '!#REF!),"")</f>
        <v>#ERROR!</v>
      </c>
      <c r="AD12" s="214" t="str">
        <f>IF(AND('MATRIZ DE RIESGOS '!#REF!="Muy Alta",'MATRIZ DE RIESGOS '!#REF!="Mayor"),CONCATENATE("R7C",'MATRIZ DE RIESGOS '!#REF!),"")</f>
        <v>#ERROR!</v>
      </c>
      <c r="AE12" s="214" t="str">
        <f>IF(AND('MATRIZ DE RIESGOS '!#REF!="Muy Alta",'MATRIZ DE RIESGOS '!#REF!="Mayor"),CONCATENATE("R7C",'MATRIZ DE RIESGOS '!#REF!),"")</f>
        <v>#ERROR!</v>
      </c>
      <c r="AF12" s="214" t="str">
        <f>IF(AND('MATRIZ DE RIESGOS '!#REF!="Muy Alta",'MATRIZ DE RIESGOS '!#REF!="Mayor"),CONCATENATE("R7C",'MATRIZ DE RIESGOS '!#REF!),"")</f>
        <v>#ERROR!</v>
      </c>
      <c r="AG12" s="215" t="str">
        <f>IF(AND('MATRIZ DE RIESGOS '!#REF!="Muy Alta",'MATRIZ DE RIESGOS '!#REF!="Mayor"),CONCATENATE("R7C",'MATRIZ DE RIESGOS '!#REF!),"")</f>
        <v>#ERROR!</v>
      </c>
      <c r="AH12" s="216" t="str">
        <f>IF(AND('MATRIZ DE RIESGOS '!#REF!="Muy Alta",'MATRIZ DE RIESGOS '!#REF!="Catastrófico"),CONCATENATE("R7C",'MATRIZ DE RIESGOS '!#REF!),"")</f>
        <v>#ERROR!</v>
      </c>
      <c r="AI12" s="217" t="str">
        <f>IF(AND('MATRIZ DE RIESGOS '!#REF!="Muy Alta",'MATRIZ DE RIESGOS '!#REF!="Catastrófico"),CONCATENATE("R7C",'MATRIZ DE RIESGOS '!#REF!),"")</f>
        <v>#ERROR!</v>
      </c>
      <c r="AJ12" s="217" t="str">
        <f>IF(AND('MATRIZ DE RIESGOS '!#REF!="Muy Alta",'MATRIZ DE RIESGOS '!#REF!="Catastrófico"),CONCATENATE("R7C",'MATRIZ DE RIESGOS '!#REF!),"")</f>
        <v>#ERROR!</v>
      </c>
      <c r="AK12" s="217" t="str">
        <f>IF(AND('MATRIZ DE RIESGOS '!#REF!="Muy Alta",'MATRIZ DE RIESGOS '!#REF!="Catastrófico"),CONCATENATE("R7C",'MATRIZ DE RIESGOS '!#REF!),"")</f>
        <v>#ERROR!</v>
      </c>
      <c r="AL12" s="217" t="str">
        <f>IF(AND('MATRIZ DE RIESGOS '!#REF!="Muy Alta",'MATRIZ DE RIESGOS '!#REF!="Catastrófico"),CONCATENATE("R7C",'MATRIZ DE RIESGOS '!#REF!),"")</f>
        <v>#ERROR!</v>
      </c>
      <c r="AM12" s="218" t="str">
        <f>IF(AND('MATRIZ DE RIESGOS '!#REF!="Muy Alta",'MATRIZ DE RIESGOS '!#REF!="Catastrófico"),CONCATENATE("R7C",'MATRIZ DE RIESGOS '!#REF!),"")</f>
        <v>#ERROR!</v>
      </c>
      <c r="AN12" s="1"/>
      <c r="AO12" s="21"/>
      <c r="AT12" s="9"/>
      <c r="AU12" s="1"/>
      <c r="AV12" s="1"/>
      <c r="AW12" s="1"/>
      <c r="AX12" s="1"/>
      <c r="AY12" s="1"/>
      <c r="AZ12" s="1"/>
      <c r="BA12" s="1"/>
      <c r="BB12" s="1"/>
      <c r="BC12" s="1"/>
      <c r="BD12" s="1"/>
      <c r="BE12" s="1"/>
      <c r="BF12" s="1"/>
      <c r="BG12" s="1"/>
      <c r="BH12" s="1"/>
      <c r="BI12" s="1"/>
    </row>
    <row r="13" ht="15.0" customHeight="1">
      <c r="A13" s="1"/>
      <c r="B13" s="165"/>
      <c r="D13" s="9"/>
      <c r="E13" s="21"/>
      <c r="I13" s="9"/>
      <c r="J13" s="213" t="str">
        <f>IF(AND('MATRIZ DE RIESGOS '!#REF!="Muy Alta",'MATRIZ DE RIESGOS '!#REF!="Leve"),CONCATENATE("R8C",'MATRIZ DE RIESGOS '!#REF!),"")</f>
        <v>#ERROR!</v>
      </c>
      <c r="K13" s="214" t="str">
        <f>IF(AND('MATRIZ DE RIESGOS '!#REF!="Muy Alta",'MATRIZ DE RIESGOS '!#REF!="Leve"),CONCATENATE("R8C",'MATRIZ DE RIESGOS '!#REF!),"")</f>
        <v>#ERROR!</v>
      </c>
      <c r="L13" s="214" t="str">
        <f>IF(AND('MATRIZ DE RIESGOS '!#REF!="Muy Alta",'MATRIZ DE RIESGOS '!#REF!="Leve"),CONCATENATE("R8C",'MATRIZ DE RIESGOS '!#REF!),"")</f>
        <v>#ERROR!</v>
      </c>
      <c r="M13" s="214" t="str">
        <f>IF(AND('MATRIZ DE RIESGOS '!#REF!="Muy Alta",'MATRIZ DE RIESGOS '!#REF!="Leve"),CONCATENATE("R8C",'MATRIZ DE RIESGOS '!#REF!),"")</f>
        <v>#ERROR!</v>
      </c>
      <c r="N13" s="214" t="str">
        <f>IF(AND('MATRIZ DE RIESGOS '!#REF!="Muy Alta",'MATRIZ DE RIESGOS '!#REF!="Leve"),CONCATENATE("R8C",'MATRIZ DE RIESGOS '!#REF!),"")</f>
        <v>#ERROR!</v>
      </c>
      <c r="O13" s="215" t="str">
        <f>IF(AND('MATRIZ DE RIESGOS '!#REF!="Muy Alta",'MATRIZ DE RIESGOS '!#REF!="Leve"),CONCATENATE("R8C",'MATRIZ DE RIESGOS '!#REF!),"")</f>
        <v>#ERROR!</v>
      </c>
      <c r="P13" s="213" t="str">
        <f>IF(AND('MATRIZ DE RIESGOS '!#REF!="Muy Alta",'MATRIZ DE RIESGOS '!#REF!="Menor"),CONCATENATE("R8C",'MATRIZ DE RIESGOS '!#REF!),"")</f>
        <v>#ERROR!</v>
      </c>
      <c r="Q13" s="214" t="str">
        <f>IF(AND('MATRIZ DE RIESGOS '!#REF!="Muy Alta",'MATRIZ DE RIESGOS '!#REF!="Menor"),CONCATENATE("R8C",'MATRIZ DE RIESGOS '!#REF!),"")</f>
        <v>#ERROR!</v>
      </c>
      <c r="R13" s="214" t="str">
        <f>IF(AND('MATRIZ DE RIESGOS '!#REF!="Muy Alta",'MATRIZ DE RIESGOS '!#REF!="Menor"),CONCATENATE("R8C",'MATRIZ DE RIESGOS '!#REF!),"")</f>
        <v>#ERROR!</v>
      </c>
      <c r="S13" s="214" t="str">
        <f>IF(AND('MATRIZ DE RIESGOS '!#REF!="Muy Alta",'MATRIZ DE RIESGOS '!#REF!="Menor"),CONCATENATE("R8C",'MATRIZ DE RIESGOS '!#REF!),"")</f>
        <v>#ERROR!</v>
      </c>
      <c r="T13" s="214" t="str">
        <f>IF(AND('MATRIZ DE RIESGOS '!#REF!="Muy Alta",'MATRIZ DE RIESGOS '!#REF!="Menor"),CONCATENATE("R8C",'MATRIZ DE RIESGOS '!#REF!),"")</f>
        <v>#ERROR!</v>
      </c>
      <c r="U13" s="215" t="str">
        <f>IF(AND('MATRIZ DE RIESGOS '!#REF!="Muy Alta",'MATRIZ DE RIESGOS '!#REF!="Menor"),CONCATENATE("R8C",'MATRIZ DE RIESGOS '!#REF!),"")</f>
        <v>#ERROR!</v>
      </c>
      <c r="V13" s="213" t="str">
        <f>IF(AND('MATRIZ DE RIESGOS '!#REF!="Muy Alta",'MATRIZ DE RIESGOS '!#REF!="Moderado"),CONCATENATE("R8C",'MATRIZ DE RIESGOS '!#REF!),"")</f>
        <v>#ERROR!</v>
      </c>
      <c r="W13" s="214" t="str">
        <f>IF(AND('MATRIZ DE RIESGOS '!#REF!="Muy Alta",'MATRIZ DE RIESGOS '!#REF!="Moderado"),CONCATENATE("R8C",'MATRIZ DE RIESGOS '!#REF!),"")</f>
        <v>#ERROR!</v>
      </c>
      <c r="X13" s="214" t="str">
        <f>IF(AND('MATRIZ DE RIESGOS '!#REF!="Muy Alta",'MATRIZ DE RIESGOS '!#REF!="Moderado"),CONCATENATE("R8C",'MATRIZ DE RIESGOS '!#REF!),"")</f>
        <v>#ERROR!</v>
      </c>
      <c r="Y13" s="214" t="str">
        <f>IF(AND('MATRIZ DE RIESGOS '!#REF!="Muy Alta",'MATRIZ DE RIESGOS '!#REF!="Moderado"),CONCATENATE("R8C",'MATRIZ DE RIESGOS '!#REF!),"")</f>
        <v>#ERROR!</v>
      </c>
      <c r="Z13" s="214" t="str">
        <f>IF(AND('MATRIZ DE RIESGOS '!#REF!="Muy Alta",'MATRIZ DE RIESGOS '!#REF!="Moderado"),CONCATENATE("R8C",'MATRIZ DE RIESGOS '!#REF!),"")</f>
        <v>#ERROR!</v>
      </c>
      <c r="AA13" s="215" t="str">
        <f>IF(AND('MATRIZ DE RIESGOS '!#REF!="Muy Alta",'MATRIZ DE RIESGOS '!#REF!="Moderado"),CONCATENATE("R8C",'MATRIZ DE RIESGOS '!#REF!),"")</f>
        <v>#ERROR!</v>
      </c>
      <c r="AB13" s="213" t="str">
        <f>IF(AND('MATRIZ DE RIESGOS '!#REF!="Muy Alta",'MATRIZ DE RIESGOS '!#REF!="Mayor"),CONCATENATE("R8C",'MATRIZ DE RIESGOS '!#REF!),"")</f>
        <v>#ERROR!</v>
      </c>
      <c r="AC13" s="214" t="str">
        <f>IF(AND('MATRIZ DE RIESGOS '!#REF!="Muy Alta",'MATRIZ DE RIESGOS '!#REF!="Mayor"),CONCATENATE("R8C",'MATRIZ DE RIESGOS '!#REF!),"")</f>
        <v>#ERROR!</v>
      </c>
      <c r="AD13" s="214" t="str">
        <f>IF(AND('MATRIZ DE RIESGOS '!#REF!="Muy Alta",'MATRIZ DE RIESGOS '!#REF!="Mayor"),CONCATENATE("R8C",'MATRIZ DE RIESGOS '!#REF!),"")</f>
        <v>#ERROR!</v>
      </c>
      <c r="AE13" s="214" t="str">
        <f>IF(AND('MATRIZ DE RIESGOS '!#REF!="Muy Alta",'MATRIZ DE RIESGOS '!#REF!="Mayor"),CONCATENATE("R8C",'MATRIZ DE RIESGOS '!#REF!),"")</f>
        <v>#ERROR!</v>
      </c>
      <c r="AF13" s="214" t="str">
        <f>IF(AND('MATRIZ DE RIESGOS '!#REF!="Muy Alta",'MATRIZ DE RIESGOS '!#REF!="Mayor"),CONCATENATE("R8C",'MATRIZ DE RIESGOS '!#REF!),"")</f>
        <v>#ERROR!</v>
      </c>
      <c r="AG13" s="215" t="str">
        <f>IF(AND('MATRIZ DE RIESGOS '!#REF!="Muy Alta",'MATRIZ DE RIESGOS '!#REF!="Mayor"),CONCATENATE("R8C",'MATRIZ DE RIESGOS '!#REF!),"")</f>
        <v>#ERROR!</v>
      </c>
      <c r="AH13" s="216" t="str">
        <f>IF(AND('MATRIZ DE RIESGOS '!#REF!="Muy Alta",'MATRIZ DE RIESGOS '!#REF!="Catastrófico"),CONCATENATE("R8C",'MATRIZ DE RIESGOS '!#REF!),"")</f>
        <v>#ERROR!</v>
      </c>
      <c r="AI13" s="217" t="str">
        <f>IF(AND('MATRIZ DE RIESGOS '!#REF!="Muy Alta",'MATRIZ DE RIESGOS '!#REF!="Catastrófico"),CONCATENATE("R8C",'MATRIZ DE RIESGOS '!#REF!),"")</f>
        <v>#ERROR!</v>
      </c>
      <c r="AJ13" s="217" t="str">
        <f>IF(AND('MATRIZ DE RIESGOS '!#REF!="Muy Alta",'MATRIZ DE RIESGOS '!#REF!="Catastrófico"),CONCATENATE("R8C",'MATRIZ DE RIESGOS '!#REF!),"")</f>
        <v>#ERROR!</v>
      </c>
      <c r="AK13" s="217" t="str">
        <f>IF(AND('MATRIZ DE RIESGOS '!#REF!="Muy Alta",'MATRIZ DE RIESGOS '!#REF!="Catastrófico"),CONCATENATE("R8C",'MATRIZ DE RIESGOS '!#REF!),"")</f>
        <v>#ERROR!</v>
      </c>
      <c r="AL13" s="217" t="str">
        <f>IF(AND('MATRIZ DE RIESGOS '!#REF!="Muy Alta",'MATRIZ DE RIESGOS '!#REF!="Catastrófico"),CONCATENATE("R8C",'MATRIZ DE RIESGOS '!#REF!),"")</f>
        <v>#ERROR!</v>
      </c>
      <c r="AM13" s="218" t="str">
        <f>IF(AND('MATRIZ DE RIESGOS '!#REF!="Muy Alta",'MATRIZ DE RIESGOS '!#REF!="Catastrófico"),CONCATENATE("R8C",'MATRIZ DE RIESGOS '!#REF!),"")</f>
        <v>#ERROR!</v>
      </c>
      <c r="AN13" s="1"/>
      <c r="AO13" s="21"/>
      <c r="AT13" s="9"/>
      <c r="AU13" s="1"/>
      <c r="AV13" s="1"/>
      <c r="AW13" s="1"/>
      <c r="AX13" s="1"/>
      <c r="AY13" s="1"/>
      <c r="AZ13" s="1"/>
      <c r="BA13" s="1"/>
      <c r="BB13" s="1"/>
      <c r="BC13" s="1"/>
      <c r="BD13" s="1"/>
      <c r="BE13" s="1"/>
      <c r="BF13" s="1"/>
      <c r="BG13" s="1"/>
      <c r="BH13" s="1"/>
      <c r="BI13" s="1"/>
    </row>
    <row r="14" ht="15.0" customHeight="1">
      <c r="A14" s="1"/>
      <c r="B14" s="165"/>
      <c r="D14" s="9"/>
      <c r="E14" s="21"/>
      <c r="I14" s="9"/>
      <c r="J14" s="213" t="str">
        <f>IF(AND('MATRIZ DE RIESGOS '!#REF!="Muy Alta",'MATRIZ DE RIESGOS '!#REF!="Leve"),CONCATENATE("R9C",'MATRIZ DE RIESGOS '!#REF!),"")</f>
        <v>#ERROR!</v>
      </c>
      <c r="K14" s="214" t="str">
        <f>IF(AND('MATRIZ DE RIESGOS '!#REF!="Muy Alta",'MATRIZ DE RIESGOS '!#REF!="Leve"),CONCATENATE("R9C",'MATRIZ DE RIESGOS '!#REF!),"")</f>
        <v>#ERROR!</v>
      </c>
      <c r="L14" s="214" t="str">
        <f>IF(AND('MATRIZ DE RIESGOS '!#REF!="Muy Alta",'MATRIZ DE RIESGOS '!#REF!="Leve"),CONCATENATE("R9C",'MATRIZ DE RIESGOS '!#REF!),"")</f>
        <v>#ERROR!</v>
      </c>
      <c r="M14" s="214" t="str">
        <f>IF(AND('MATRIZ DE RIESGOS '!#REF!="Muy Alta",'MATRIZ DE RIESGOS '!#REF!="Leve"),CONCATENATE("R9C",'MATRIZ DE RIESGOS '!#REF!),"")</f>
        <v>#ERROR!</v>
      </c>
      <c r="N14" s="214" t="str">
        <f>IF(AND('MATRIZ DE RIESGOS '!#REF!="Muy Alta",'MATRIZ DE RIESGOS '!#REF!="Leve"),CONCATENATE("R9C",'MATRIZ DE RIESGOS '!#REF!),"")</f>
        <v>#ERROR!</v>
      </c>
      <c r="O14" s="215" t="str">
        <f>IF(AND('MATRIZ DE RIESGOS '!#REF!="Muy Alta",'MATRIZ DE RIESGOS '!#REF!="Leve"),CONCATENATE("R9C",'MATRIZ DE RIESGOS '!#REF!),"")</f>
        <v>#ERROR!</v>
      </c>
      <c r="P14" s="213" t="str">
        <f>IF(AND('MATRIZ DE RIESGOS '!#REF!="Muy Alta",'MATRIZ DE RIESGOS '!#REF!="Menor"),CONCATENATE("R9C",'MATRIZ DE RIESGOS '!#REF!),"")</f>
        <v>#ERROR!</v>
      </c>
      <c r="Q14" s="214" t="str">
        <f>IF(AND('MATRIZ DE RIESGOS '!#REF!="Muy Alta",'MATRIZ DE RIESGOS '!#REF!="Menor"),CONCATENATE("R9C",'MATRIZ DE RIESGOS '!#REF!),"")</f>
        <v>#ERROR!</v>
      </c>
      <c r="R14" s="214" t="str">
        <f>IF(AND('MATRIZ DE RIESGOS '!#REF!="Muy Alta",'MATRIZ DE RIESGOS '!#REF!="Menor"),CONCATENATE("R9C",'MATRIZ DE RIESGOS '!#REF!),"")</f>
        <v>#ERROR!</v>
      </c>
      <c r="S14" s="214" t="str">
        <f>IF(AND('MATRIZ DE RIESGOS '!#REF!="Muy Alta",'MATRIZ DE RIESGOS '!#REF!="Menor"),CONCATENATE("R9C",'MATRIZ DE RIESGOS '!#REF!),"")</f>
        <v>#ERROR!</v>
      </c>
      <c r="T14" s="214" t="str">
        <f>IF(AND('MATRIZ DE RIESGOS '!#REF!="Muy Alta",'MATRIZ DE RIESGOS '!#REF!="Menor"),CONCATENATE("R9C",'MATRIZ DE RIESGOS '!#REF!),"")</f>
        <v>#ERROR!</v>
      </c>
      <c r="U14" s="215" t="str">
        <f>IF(AND('MATRIZ DE RIESGOS '!#REF!="Muy Alta",'MATRIZ DE RIESGOS '!#REF!="Menor"),CONCATENATE("R9C",'MATRIZ DE RIESGOS '!#REF!),"")</f>
        <v>#ERROR!</v>
      </c>
      <c r="V14" s="213" t="str">
        <f>IF(AND('MATRIZ DE RIESGOS '!#REF!="Muy Alta",'MATRIZ DE RIESGOS '!#REF!="Moderado"),CONCATENATE("R9C",'MATRIZ DE RIESGOS '!#REF!),"")</f>
        <v>#ERROR!</v>
      </c>
      <c r="W14" s="214" t="str">
        <f>IF(AND('MATRIZ DE RIESGOS '!#REF!="Muy Alta",'MATRIZ DE RIESGOS '!#REF!="Moderado"),CONCATENATE("R9C",'MATRIZ DE RIESGOS '!#REF!),"")</f>
        <v>#ERROR!</v>
      </c>
      <c r="X14" s="214" t="str">
        <f>IF(AND('MATRIZ DE RIESGOS '!#REF!="Muy Alta",'MATRIZ DE RIESGOS '!#REF!="Moderado"),CONCATENATE("R9C",'MATRIZ DE RIESGOS '!#REF!),"")</f>
        <v>#ERROR!</v>
      </c>
      <c r="Y14" s="214" t="str">
        <f>IF(AND('MATRIZ DE RIESGOS '!#REF!="Muy Alta",'MATRIZ DE RIESGOS '!#REF!="Moderado"),CONCATENATE("R9C",'MATRIZ DE RIESGOS '!#REF!),"")</f>
        <v>#ERROR!</v>
      </c>
      <c r="Z14" s="214" t="str">
        <f>IF(AND('MATRIZ DE RIESGOS '!#REF!="Muy Alta",'MATRIZ DE RIESGOS '!#REF!="Moderado"),CONCATENATE("R9C",'MATRIZ DE RIESGOS '!#REF!),"")</f>
        <v>#ERROR!</v>
      </c>
      <c r="AA14" s="215" t="str">
        <f>IF(AND('MATRIZ DE RIESGOS '!#REF!="Muy Alta",'MATRIZ DE RIESGOS '!#REF!="Moderado"),CONCATENATE("R9C",'MATRIZ DE RIESGOS '!#REF!),"")</f>
        <v>#ERROR!</v>
      </c>
      <c r="AB14" s="213" t="str">
        <f>IF(AND('MATRIZ DE RIESGOS '!#REF!="Muy Alta",'MATRIZ DE RIESGOS '!#REF!="Mayor"),CONCATENATE("R9C",'MATRIZ DE RIESGOS '!#REF!),"")</f>
        <v>#ERROR!</v>
      </c>
      <c r="AC14" s="214" t="str">
        <f>IF(AND('MATRIZ DE RIESGOS '!#REF!="Muy Alta",'MATRIZ DE RIESGOS '!#REF!="Mayor"),CONCATENATE("R9C",'MATRIZ DE RIESGOS '!#REF!),"")</f>
        <v>#ERROR!</v>
      </c>
      <c r="AD14" s="214" t="str">
        <f>IF(AND('MATRIZ DE RIESGOS '!#REF!="Muy Alta",'MATRIZ DE RIESGOS '!#REF!="Mayor"),CONCATENATE("R9C",'MATRIZ DE RIESGOS '!#REF!),"")</f>
        <v>#ERROR!</v>
      </c>
      <c r="AE14" s="214" t="str">
        <f>IF(AND('MATRIZ DE RIESGOS '!#REF!="Muy Alta",'MATRIZ DE RIESGOS '!#REF!="Mayor"),CONCATENATE("R9C",'MATRIZ DE RIESGOS '!#REF!),"")</f>
        <v>#ERROR!</v>
      </c>
      <c r="AF14" s="214" t="str">
        <f>IF(AND('MATRIZ DE RIESGOS '!#REF!="Muy Alta",'MATRIZ DE RIESGOS '!#REF!="Mayor"),CONCATENATE("R9C",'MATRIZ DE RIESGOS '!#REF!),"")</f>
        <v>#ERROR!</v>
      </c>
      <c r="AG14" s="215" t="str">
        <f>IF(AND('MATRIZ DE RIESGOS '!#REF!="Muy Alta",'MATRIZ DE RIESGOS '!#REF!="Mayor"),CONCATENATE("R9C",'MATRIZ DE RIESGOS '!#REF!),"")</f>
        <v>#ERROR!</v>
      </c>
      <c r="AH14" s="216" t="str">
        <f>IF(AND('MATRIZ DE RIESGOS '!#REF!="Muy Alta",'MATRIZ DE RIESGOS '!#REF!="Catastrófico"),CONCATENATE("R9C",'MATRIZ DE RIESGOS '!#REF!),"")</f>
        <v>#ERROR!</v>
      </c>
      <c r="AI14" s="217" t="str">
        <f>IF(AND('MATRIZ DE RIESGOS '!#REF!="Muy Alta",'MATRIZ DE RIESGOS '!#REF!="Catastrófico"),CONCATENATE("R9C",'MATRIZ DE RIESGOS '!#REF!),"")</f>
        <v>#ERROR!</v>
      </c>
      <c r="AJ14" s="217" t="str">
        <f>IF(AND('MATRIZ DE RIESGOS '!#REF!="Muy Alta",'MATRIZ DE RIESGOS '!#REF!="Catastrófico"),CONCATENATE("R9C",'MATRIZ DE RIESGOS '!#REF!),"")</f>
        <v>#ERROR!</v>
      </c>
      <c r="AK14" s="217" t="str">
        <f>IF(AND('MATRIZ DE RIESGOS '!#REF!="Muy Alta",'MATRIZ DE RIESGOS '!#REF!="Catastrófico"),CONCATENATE("R9C",'MATRIZ DE RIESGOS '!#REF!),"")</f>
        <v>#ERROR!</v>
      </c>
      <c r="AL14" s="217" t="str">
        <f>IF(AND('MATRIZ DE RIESGOS '!#REF!="Muy Alta",'MATRIZ DE RIESGOS '!#REF!="Catastrófico"),CONCATENATE("R9C",'MATRIZ DE RIESGOS '!#REF!),"")</f>
        <v>#ERROR!</v>
      </c>
      <c r="AM14" s="218" t="str">
        <f>IF(AND('MATRIZ DE RIESGOS '!#REF!="Muy Alta",'MATRIZ DE RIESGOS '!#REF!="Catastrófico"),CONCATENATE("R9C",'MATRIZ DE RIESGOS '!#REF!),"")</f>
        <v>#ERROR!</v>
      </c>
      <c r="AN14" s="1"/>
      <c r="AO14" s="21"/>
      <c r="AT14" s="9"/>
      <c r="AU14" s="1"/>
      <c r="AV14" s="1"/>
      <c r="AW14" s="1"/>
      <c r="AX14" s="1"/>
      <c r="AY14" s="1"/>
      <c r="AZ14" s="1"/>
      <c r="BA14" s="1"/>
      <c r="BB14" s="1"/>
      <c r="BC14" s="1"/>
      <c r="BD14" s="1"/>
      <c r="BE14" s="1"/>
      <c r="BF14" s="1"/>
      <c r="BG14" s="1"/>
      <c r="BH14" s="1"/>
      <c r="BI14" s="1"/>
    </row>
    <row r="15" ht="15.75" customHeight="1">
      <c r="A15" s="1"/>
      <c r="B15" s="165"/>
      <c r="D15" s="9"/>
      <c r="E15" s="187"/>
      <c r="F15" s="188"/>
      <c r="G15" s="188"/>
      <c r="H15" s="188"/>
      <c r="I15" s="189"/>
      <c r="J15" s="219" t="str">
        <f>IF(AND('MATRIZ DE RIESGOS '!#REF!="Muy Alta",'MATRIZ DE RIESGOS '!#REF!="Leve"),CONCATENATE("R10C",'MATRIZ DE RIESGOS '!#REF!),"")</f>
        <v>#ERROR!</v>
      </c>
      <c r="K15" s="220" t="str">
        <f>IF(AND('MATRIZ DE RIESGOS '!#REF!="Muy Alta",'MATRIZ DE RIESGOS '!#REF!="Leve"),CONCATENATE("R10C",'MATRIZ DE RIESGOS '!#REF!),"")</f>
        <v>#ERROR!</v>
      </c>
      <c r="L15" s="220" t="str">
        <f>IF(AND('MATRIZ DE RIESGOS '!#REF!="Muy Alta",'MATRIZ DE RIESGOS '!#REF!="Leve"),CONCATENATE("R10C",'MATRIZ DE RIESGOS '!#REF!),"")</f>
        <v>#ERROR!</v>
      </c>
      <c r="M15" s="220" t="str">
        <f>IF(AND('MATRIZ DE RIESGOS '!#REF!="Muy Alta",'MATRIZ DE RIESGOS '!#REF!="Leve"),CONCATENATE("R10C",'MATRIZ DE RIESGOS '!#REF!),"")</f>
        <v>#ERROR!</v>
      </c>
      <c r="N15" s="220" t="str">
        <f>IF(AND('MATRIZ DE RIESGOS '!#REF!="Muy Alta",'MATRIZ DE RIESGOS '!#REF!="Leve"),CONCATENATE("R10C",'MATRIZ DE RIESGOS '!#REF!),"")</f>
        <v>#ERROR!</v>
      </c>
      <c r="O15" s="221" t="str">
        <f>IF(AND('MATRIZ DE RIESGOS '!#REF!="Muy Alta",'MATRIZ DE RIESGOS '!#REF!="Leve"),CONCATENATE("R10C",'MATRIZ DE RIESGOS '!#REF!),"")</f>
        <v>#ERROR!</v>
      </c>
      <c r="P15" s="213" t="str">
        <f>IF(AND('MATRIZ DE RIESGOS '!#REF!="Muy Alta",'MATRIZ DE RIESGOS '!#REF!="Menor"),CONCATENATE("R10C",'MATRIZ DE RIESGOS '!#REF!),"")</f>
        <v>#ERROR!</v>
      </c>
      <c r="Q15" s="214" t="str">
        <f>IF(AND('MATRIZ DE RIESGOS '!#REF!="Muy Alta",'MATRIZ DE RIESGOS '!#REF!="Menor"),CONCATENATE("R10C",'MATRIZ DE RIESGOS '!#REF!),"")</f>
        <v>#ERROR!</v>
      </c>
      <c r="R15" s="214" t="str">
        <f>IF(AND('MATRIZ DE RIESGOS '!#REF!="Muy Alta",'MATRIZ DE RIESGOS '!#REF!="Menor"),CONCATENATE("R10C",'MATRIZ DE RIESGOS '!#REF!),"")</f>
        <v>#ERROR!</v>
      </c>
      <c r="S15" s="214" t="str">
        <f>IF(AND('MATRIZ DE RIESGOS '!#REF!="Muy Alta",'MATRIZ DE RIESGOS '!#REF!="Menor"),CONCATENATE("R10C",'MATRIZ DE RIESGOS '!#REF!),"")</f>
        <v>#ERROR!</v>
      </c>
      <c r="T15" s="214" t="str">
        <f>IF(AND('MATRIZ DE RIESGOS '!#REF!="Muy Alta",'MATRIZ DE RIESGOS '!#REF!="Menor"),CONCATENATE("R10C",'MATRIZ DE RIESGOS '!#REF!),"")</f>
        <v>#ERROR!</v>
      </c>
      <c r="U15" s="215" t="str">
        <f>IF(AND('MATRIZ DE RIESGOS '!#REF!="Muy Alta",'MATRIZ DE RIESGOS '!#REF!="Menor"),CONCATENATE("R10C",'MATRIZ DE RIESGOS '!#REF!),"")</f>
        <v>#ERROR!</v>
      </c>
      <c r="V15" s="219" t="str">
        <f>IF(AND('MATRIZ DE RIESGOS '!#REF!="Muy Alta",'MATRIZ DE RIESGOS '!#REF!="Moderado"),CONCATENATE("R10C",'MATRIZ DE RIESGOS '!#REF!),"")</f>
        <v>#ERROR!</v>
      </c>
      <c r="W15" s="220" t="str">
        <f>IF(AND('MATRIZ DE RIESGOS '!#REF!="Muy Alta",'MATRIZ DE RIESGOS '!#REF!="Moderado"),CONCATENATE("R10C",'MATRIZ DE RIESGOS '!#REF!),"")</f>
        <v>#ERROR!</v>
      </c>
      <c r="X15" s="220" t="str">
        <f>IF(AND('MATRIZ DE RIESGOS '!#REF!="Muy Alta",'MATRIZ DE RIESGOS '!#REF!="Moderado"),CONCATENATE("R10C",'MATRIZ DE RIESGOS '!#REF!),"")</f>
        <v>#ERROR!</v>
      </c>
      <c r="Y15" s="220" t="str">
        <f>IF(AND('MATRIZ DE RIESGOS '!#REF!="Muy Alta",'MATRIZ DE RIESGOS '!#REF!="Moderado"),CONCATENATE("R10C",'MATRIZ DE RIESGOS '!#REF!),"")</f>
        <v>#ERROR!</v>
      </c>
      <c r="Z15" s="220" t="str">
        <f>IF(AND('MATRIZ DE RIESGOS '!#REF!="Muy Alta",'MATRIZ DE RIESGOS '!#REF!="Moderado"),CONCATENATE("R10C",'MATRIZ DE RIESGOS '!#REF!),"")</f>
        <v>#ERROR!</v>
      </c>
      <c r="AA15" s="221" t="str">
        <f>IF(AND('MATRIZ DE RIESGOS '!#REF!="Muy Alta",'MATRIZ DE RIESGOS '!#REF!="Moderado"),CONCATENATE("R10C",'MATRIZ DE RIESGOS '!#REF!),"")</f>
        <v>#ERROR!</v>
      </c>
      <c r="AB15" s="213" t="str">
        <f>IF(AND('MATRIZ DE RIESGOS '!#REF!="Muy Alta",'MATRIZ DE RIESGOS '!#REF!="Mayor"),CONCATENATE("R10C",'MATRIZ DE RIESGOS '!#REF!),"")</f>
        <v>#ERROR!</v>
      </c>
      <c r="AC15" s="214" t="str">
        <f>IF(AND('MATRIZ DE RIESGOS '!#REF!="Muy Alta",'MATRIZ DE RIESGOS '!#REF!="Mayor"),CONCATENATE("R10C",'MATRIZ DE RIESGOS '!#REF!),"")</f>
        <v>#ERROR!</v>
      </c>
      <c r="AD15" s="214" t="str">
        <f>IF(AND('MATRIZ DE RIESGOS '!#REF!="Muy Alta",'MATRIZ DE RIESGOS '!#REF!="Mayor"),CONCATENATE("R10C",'MATRIZ DE RIESGOS '!#REF!),"")</f>
        <v>#ERROR!</v>
      </c>
      <c r="AE15" s="214" t="str">
        <f>IF(AND('MATRIZ DE RIESGOS '!#REF!="Muy Alta",'MATRIZ DE RIESGOS '!#REF!="Mayor"),CONCATENATE("R10C",'MATRIZ DE RIESGOS '!#REF!),"")</f>
        <v>#ERROR!</v>
      </c>
      <c r="AF15" s="214" t="str">
        <f>IF(AND('MATRIZ DE RIESGOS '!#REF!="Muy Alta",'MATRIZ DE RIESGOS '!#REF!="Mayor"),CONCATENATE("R10C",'MATRIZ DE RIESGOS '!#REF!),"")</f>
        <v>#ERROR!</v>
      </c>
      <c r="AG15" s="215" t="str">
        <f>IF(AND('MATRIZ DE RIESGOS '!#REF!="Muy Alta",'MATRIZ DE RIESGOS '!#REF!="Mayor"),CONCATENATE("R10C",'MATRIZ DE RIESGOS '!#REF!),"")</f>
        <v>#ERROR!</v>
      </c>
      <c r="AH15" s="222" t="str">
        <f>IF(AND('MATRIZ DE RIESGOS '!#REF!="Muy Alta",'MATRIZ DE RIESGOS '!#REF!="Catastrófico"),CONCATENATE("R10C",'MATRIZ DE RIESGOS '!#REF!),"")</f>
        <v>#ERROR!</v>
      </c>
      <c r="AI15" s="223" t="str">
        <f>IF(AND('MATRIZ DE RIESGOS '!#REF!="Muy Alta",'MATRIZ DE RIESGOS '!#REF!="Catastrófico"),CONCATENATE("R10C",'MATRIZ DE RIESGOS '!#REF!),"")</f>
        <v>#ERROR!</v>
      </c>
      <c r="AJ15" s="223" t="str">
        <f>IF(AND('MATRIZ DE RIESGOS '!#REF!="Muy Alta",'MATRIZ DE RIESGOS '!#REF!="Catastrófico"),CONCATENATE("R10C",'MATRIZ DE RIESGOS '!#REF!),"")</f>
        <v>#ERROR!</v>
      </c>
      <c r="AK15" s="223" t="str">
        <f>IF(AND('MATRIZ DE RIESGOS '!#REF!="Muy Alta",'MATRIZ DE RIESGOS '!#REF!="Catastrófico"),CONCATENATE("R10C",'MATRIZ DE RIESGOS '!#REF!),"")</f>
        <v>#ERROR!</v>
      </c>
      <c r="AL15" s="223" t="str">
        <f>IF(AND('MATRIZ DE RIESGOS '!#REF!="Muy Alta",'MATRIZ DE RIESGOS '!#REF!="Catastrófico"),CONCATENATE("R10C",'MATRIZ DE RIESGOS '!#REF!),"")</f>
        <v>#ERROR!</v>
      </c>
      <c r="AM15" s="224" t="str">
        <f>IF(AND('MATRIZ DE RIESGOS '!#REF!="Muy Alta",'MATRIZ DE RIESGOS '!#REF!="Catastrófico"),CONCATENATE("R10C",'MATRIZ DE RIESGOS '!#REF!),"")</f>
        <v>#ERROR!</v>
      </c>
      <c r="AN15" s="1"/>
      <c r="AO15" s="187"/>
      <c r="AP15" s="188"/>
      <c r="AQ15" s="188"/>
      <c r="AR15" s="188"/>
      <c r="AS15" s="188"/>
      <c r="AT15" s="189"/>
      <c r="AU15" s="1"/>
      <c r="AV15" s="1"/>
      <c r="AW15" s="1"/>
      <c r="AX15" s="1"/>
      <c r="AY15" s="1"/>
      <c r="AZ15" s="1"/>
      <c r="BA15" s="1"/>
      <c r="BB15" s="1"/>
      <c r="BC15" s="1"/>
      <c r="BD15" s="1"/>
      <c r="BE15" s="1"/>
      <c r="BF15" s="1"/>
      <c r="BG15" s="1"/>
      <c r="BH15" s="1"/>
      <c r="BI15" s="1"/>
    </row>
    <row r="16" ht="15.0" customHeight="1">
      <c r="A16" s="1"/>
      <c r="B16" s="165"/>
      <c r="D16" s="9"/>
      <c r="E16" s="205" t="s">
        <v>131</v>
      </c>
      <c r="F16" s="173"/>
      <c r="G16" s="173"/>
      <c r="H16" s="173"/>
      <c r="I16" s="173"/>
      <c r="J16" s="225" t="str">
        <f>IF(AND('MATRIZ DE RIESGOS '!$Y$9="Alta",'MATRIZ DE RIESGOS '!$AA$9="Leve"),CONCATENATE("R1C",'MATRIZ DE RIESGOS '!$O$9),"")</f>
        <v/>
      </c>
      <c r="K16" s="226" t="str">
        <f>IF(AND('MATRIZ DE RIESGOS '!$Y$10="Alta",'MATRIZ DE RIESGOS '!$AA$10="Leve"),CONCATENATE("R1C",'MATRIZ DE RIESGOS '!$O$10),"")</f>
        <v/>
      </c>
      <c r="L16" s="226" t="str">
        <f>IF(AND('MATRIZ DE RIESGOS '!$Y$11="Alta",'MATRIZ DE RIESGOS '!$AA$11="Leve"),CONCATENATE("R1C",'MATRIZ DE RIESGOS '!$O$11),"")</f>
        <v/>
      </c>
      <c r="M16" s="226" t="str">
        <f>IF(AND('MATRIZ DE RIESGOS '!#REF!="Alta",'MATRIZ DE RIESGOS '!#REF!="Leve"),CONCATENATE("R1C",'MATRIZ DE RIESGOS '!#REF!),"")</f>
        <v>#ERROR!</v>
      </c>
      <c r="N16" s="226" t="str">
        <f>IF(AND('MATRIZ DE RIESGOS '!#REF!="Alta",'MATRIZ DE RIESGOS '!#REF!="Leve"),CONCATENATE("R1C",'MATRIZ DE RIESGOS '!#REF!),"")</f>
        <v>#ERROR!</v>
      </c>
      <c r="O16" s="227" t="str">
        <f>IF(AND('MATRIZ DE RIESGOS '!#REF!="Alta",'MATRIZ DE RIESGOS '!#REF!="Leve"),CONCATENATE("R1C",'MATRIZ DE RIESGOS '!#REF!),"")</f>
        <v>#ERROR!</v>
      </c>
      <c r="P16" s="225" t="str">
        <f>IF(AND('MATRIZ DE RIESGOS '!$Y$9="Alta",'MATRIZ DE RIESGOS '!$AA$9="Menor"),CONCATENATE("R1C",'MATRIZ DE RIESGOS '!$O$9),"")</f>
        <v/>
      </c>
      <c r="Q16" s="226" t="str">
        <f>IF(AND('MATRIZ DE RIESGOS '!$Y$10="Alta",'MATRIZ DE RIESGOS '!$AA$10="Menor"),CONCATENATE("R1C",'MATRIZ DE RIESGOS '!$O$10),"")</f>
        <v/>
      </c>
      <c r="R16" s="226" t="str">
        <f>IF(AND('MATRIZ DE RIESGOS '!$Y$11="Alta",'MATRIZ DE RIESGOS '!$AA$11="Menor"),CONCATENATE("R1C",'MATRIZ DE RIESGOS '!$O$11),"")</f>
        <v/>
      </c>
      <c r="S16" s="226" t="str">
        <f>IF(AND('MATRIZ DE RIESGOS '!#REF!="Alta",'MATRIZ DE RIESGOS '!#REF!="Menor"),CONCATENATE("R1C",'MATRIZ DE RIESGOS '!#REF!),"")</f>
        <v>#ERROR!</v>
      </c>
      <c r="T16" s="226" t="str">
        <f>IF(AND('MATRIZ DE RIESGOS '!#REF!="Alta",'MATRIZ DE RIESGOS '!#REF!="Menor"),CONCATENATE("R1C",'MATRIZ DE RIESGOS '!#REF!),"")</f>
        <v>#ERROR!</v>
      </c>
      <c r="U16" s="227" t="str">
        <f>IF(AND('MATRIZ DE RIESGOS '!#REF!="Alta",'MATRIZ DE RIESGOS '!#REF!="Menor"),CONCATENATE("R1C",'MATRIZ DE RIESGOS '!#REF!),"")</f>
        <v>#ERROR!</v>
      </c>
      <c r="V16" s="206" t="str">
        <f>IF(AND('MATRIZ DE RIESGOS '!$Y$9="Alta",'MATRIZ DE RIESGOS '!$AA$9="Moderado"),CONCATENATE("R1C",'MATRIZ DE RIESGOS '!$O$9),"")</f>
        <v/>
      </c>
      <c r="W16" s="207" t="str">
        <f>IF(AND('MATRIZ DE RIESGOS '!$Y$10="Alta",'MATRIZ DE RIESGOS '!$AA$10="Moderado"),CONCATENATE("R1C",'MATRIZ DE RIESGOS '!$O$10),"")</f>
        <v/>
      </c>
      <c r="X16" s="207" t="str">
        <f>IF(AND('MATRIZ DE RIESGOS '!$Y$11="Alta",'MATRIZ DE RIESGOS '!$AA$11="Moderado"),CONCATENATE("R1C",'MATRIZ DE RIESGOS '!$O$11),"")</f>
        <v/>
      </c>
      <c r="Y16" s="207" t="str">
        <f>IF(AND('MATRIZ DE RIESGOS '!#REF!="Alta",'MATRIZ DE RIESGOS '!#REF!="Moderado"),CONCATENATE("R1C",'MATRIZ DE RIESGOS '!#REF!),"")</f>
        <v>#ERROR!</v>
      </c>
      <c r="Z16" s="207" t="str">
        <f>IF(AND('MATRIZ DE RIESGOS '!#REF!="Alta",'MATRIZ DE RIESGOS '!#REF!="Moderado"),CONCATENATE("R1C",'MATRIZ DE RIESGOS '!#REF!),"")</f>
        <v>#ERROR!</v>
      </c>
      <c r="AA16" s="208" t="str">
        <f>IF(AND('MATRIZ DE RIESGOS '!#REF!="Alta",'MATRIZ DE RIESGOS '!#REF!="Moderado"),CONCATENATE("R1C",'MATRIZ DE RIESGOS '!#REF!),"")</f>
        <v>#ERROR!</v>
      </c>
      <c r="AB16" s="206" t="str">
        <f>IF(AND('MATRIZ DE RIESGOS '!$Y$9="Alta",'MATRIZ DE RIESGOS '!$AA$9="Mayor"),CONCATENATE("R1C",'MATRIZ DE RIESGOS '!$O$9),"")</f>
        <v/>
      </c>
      <c r="AC16" s="207" t="str">
        <f>IF(AND('MATRIZ DE RIESGOS '!$Y$10="Alta",'MATRIZ DE RIESGOS '!$AA$10="Mayor"),CONCATENATE("R1C",'MATRIZ DE RIESGOS '!$O$10),"")</f>
        <v/>
      </c>
      <c r="AD16" s="207" t="str">
        <f>IF(AND('MATRIZ DE RIESGOS '!$Y$11="Alta",'MATRIZ DE RIESGOS '!$AA$11="Mayor"),CONCATENATE("R1C",'MATRIZ DE RIESGOS '!$O$11),"")</f>
        <v/>
      </c>
      <c r="AE16" s="207" t="str">
        <f>IF(AND('MATRIZ DE RIESGOS '!#REF!="Alta",'MATRIZ DE RIESGOS '!#REF!="Mayor"),CONCATENATE("R1C",'MATRIZ DE RIESGOS '!#REF!),"")</f>
        <v>#ERROR!</v>
      </c>
      <c r="AF16" s="207" t="str">
        <f>IF(AND('MATRIZ DE RIESGOS '!#REF!="Alta",'MATRIZ DE RIESGOS '!#REF!="Mayor"),CONCATENATE("R1C",'MATRIZ DE RIESGOS '!#REF!),"")</f>
        <v>#ERROR!</v>
      </c>
      <c r="AG16" s="208" t="str">
        <f>IF(AND('MATRIZ DE RIESGOS '!#REF!="Alta",'MATRIZ DE RIESGOS '!#REF!="Mayor"),CONCATENATE("R1C",'MATRIZ DE RIESGOS '!#REF!),"")</f>
        <v>#ERROR!</v>
      </c>
      <c r="AH16" s="209" t="str">
        <f>IF(AND('MATRIZ DE RIESGOS '!$Y$9="Alta",'MATRIZ DE RIESGOS '!$AA$9="Catastrófico"),CONCATENATE("R1C",'MATRIZ DE RIESGOS '!$O$9),"")</f>
        <v/>
      </c>
      <c r="AI16" s="210" t="str">
        <f>IF(AND('MATRIZ DE RIESGOS '!$Y$10="Alta",'MATRIZ DE RIESGOS '!$AA$10="Catastrófico"),CONCATENATE("R1C",'MATRIZ DE RIESGOS '!$O$10),"")</f>
        <v/>
      </c>
      <c r="AJ16" s="210" t="str">
        <f>IF(AND('MATRIZ DE RIESGOS '!$Y$11="Alta",'MATRIZ DE RIESGOS '!$AA$11="Catastrófico"),CONCATENATE("R1C",'MATRIZ DE RIESGOS '!$O$11),"")</f>
        <v/>
      </c>
      <c r="AK16" s="210" t="str">
        <f>IF(AND('MATRIZ DE RIESGOS '!#REF!="Alta",'MATRIZ DE RIESGOS '!#REF!="Catastrófico"),CONCATENATE("R1C",'MATRIZ DE RIESGOS '!#REF!),"")</f>
        <v>#ERROR!</v>
      </c>
      <c r="AL16" s="210" t="str">
        <f>IF(AND('MATRIZ DE RIESGOS '!#REF!="Alta",'MATRIZ DE RIESGOS '!#REF!="Catastrófico"),CONCATENATE("R1C",'MATRIZ DE RIESGOS '!#REF!),"")</f>
        <v>#ERROR!</v>
      </c>
      <c r="AM16" s="211" t="str">
        <f>IF(AND('MATRIZ DE RIESGOS '!#REF!="Alta",'MATRIZ DE RIESGOS '!#REF!="Catastrófico"),CONCATENATE("R1C",'MATRIZ DE RIESGOS '!#REF!),"")</f>
        <v>#ERROR!</v>
      </c>
      <c r="AN16" s="1"/>
      <c r="AO16" s="228" t="s">
        <v>132</v>
      </c>
      <c r="AP16" s="173"/>
      <c r="AQ16" s="173"/>
      <c r="AR16" s="173"/>
      <c r="AS16" s="173"/>
      <c r="AT16" s="174"/>
      <c r="AU16" s="1"/>
      <c r="AV16" s="1"/>
      <c r="AW16" s="1"/>
      <c r="AX16" s="1"/>
      <c r="AY16" s="1"/>
      <c r="AZ16" s="1"/>
      <c r="BA16" s="1"/>
      <c r="BB16" s="1"/>
      <c r="BC16" s="1"/>
      <c r="BD16" s="1"/>
      <c r="BE16" s="1"/>
      <c r="BF16" s="1"/>
      <c r="BG16" s="1"/>
      <c r="BH16" s="1"/>
      <c r="BI16" s="1"/>
    </row>
    <row r="17" ht="15.0" customHeight="1">
      <c r="A17" s="1"/>
      <c r="B17" s="165"/>
      <c r="D17" s="9"/>
      <c r="E17" s="21"/>
      <c r="J17" s="229" t="str">
        <f>IF(AND('MATRIZ DE RIESGOS '!#REF!="Alta",'MATRIZ DE RIESGOS '!#REF!="Leve"),CONCATENATE("R2C",'MATRIZ DE RIESGOS '!#REF!),"")</f>
        <v>#ERROR!</v>
      </c>
      <c r="K17" s="230" t="str">
        <f>IF(AND('MATRIZ DE RIESGOS '!#REF!="Alta",'MATRIZ DE RIESGOS '!#REF!="Leve"),CONCATENATE("R2C",'MATRIZ DE RIESGOS '!#REF!),"")</f>
        <v>#ERROR!</v>
      </c>
      <c r="L17" s="230" t="str">
        <f>IF(AND('MATRIZ DE RIESGOS '!#REF!="Alta",'MATRIZ DE RIESGOS '!#REF!="Leve"),CONCATENATE("R2C",'MATRIZ DE RIESGOS '!#REF!),"")</f>
        <v>#ERROR!</v>
      </c>
      <c r="M17" s="230" t="str">
        <f>IF(AND('MATRIZ DE RIESGOS '!#REF!="Alta",'MATRIZ DE RIESGOS '!#REF!="Leve"),CONCATENATE("R2C",'MATRIZ DE RIESGOS '!#REF!),"")</f>
        <v>#ERROR!</v>
      </c>
      <c r="N17" s="230" t="str">
        <f>IF(AND('MATRIZ DE RIESGOS '!#REF!="Alta",'MATRIZ DE RIESGOS '!#REF!="Leve"),CONCATENATE("R2C",'MATRIZ DE RIESGOS '!#REF!),"")</f>
        <v>#ERROR!</v>
      </c>
      <c r="O17" s="231" t="str">
        <f>IF(AND('MATRIZ DE RIESGOS '!#REF!="Alta",'MATRIZ DE RIESGOS '!#REF!="Leve"),CONCATENATE("R2C",'MATRIZ DE RIESGOS '!#REF!),"")</f>
        <v>#ERROR!</v>
      </c>
      <c r="P17" s="229" t="str">
        <f>IF(AND('MATRIZ DE RIESGOS '!#REF!="Alta",'MATRIZ DE RIESGOS '!#REF!="Menor"),CONCATENATE("R2C",'MATRIZ DE RIESGOS '!#REF!),"")</f>
        <v>#ERROR!</v>
      </c>
      <c r="Q17" s="230" t="str">
        <f>IF(AND('MATRIZ DE RIESGOS '!#REF!="Alta",'MATRIZ DE RIESGOS '!#REF!="Menor"),CONCATENATE("R2C",'MATRIZ DE RIESGOS '!#REF!),"")</f>
        <v>#ERROR!</v>
      </c>
      <c r="R17" s="230" t="str">
        <f>IF(AND('MATRIZ DE RIESGOS '!#REF!="Alta",'MATRIZ DE RIESGOS '!#REF!="Menor"),CONCATENATE("R2C",'MATRIZ DE RIESGOS '!#REF!),"")</f>
        <v>#ERROR!</v>
      </c>
      <c r="S17" s="230" t="str">
        <f>IF(AND('MATRIZ DE RIESGOS '!#REF!="Alta",'MATRIZ DE RIESGOS '!#REF!="Menor"),CONCATENATE("R2C",'MATRIZ DE RIESGOS '!#REF!),"")</f>
        <v>#ERROR!</v>
      </c>
      <c r="T17" s="230" t="str">
        <f>IF(AND('MATRIZ DE RIESGOS '!#REF!="Alta",'MATRIZ DE RIESGOS '!#REF!="Menor"),CONCATENATE("R2C",'MATRIZ DE RIESGOS '!#REF!),"")</f>
        <v>#ERROR!</v>
      </c>
      <c r="U17" s="231" t="str">
        <f>IF(AND('MATRIZ DE RIESGOS '!#REF!="Alta",'MATRIZ DE RIESGOS '!#REF!="Menor"),CONCATENATE("R2C",'MATRIZ DE RIESGOS '!#REF!),"")</f>
        <v>#ERROR!</v>
      </c>
      <c r="V17" s="213" t="str">
        <f>IF(AND('MATRIZ DE RIESGOS '!#REF!="Alta",'MATRIZ DE RIESGOS '!#REF!="Moderado"),CONCATENATE("R2C",'MATRIZ DE RIESGOS '!#REF!),"")</f>
        <v>#ERROR!</v>
      </c>
      <c r="W17" s="214" t="str">
        <f>IF(AND('MATRIZ DE RIESGOS '!#REF!="Alta",'MATRIZ DE RIESGOS '!#REF!="Moderado"),CONCATENATE("R2C",'MATRIZ DE RIESGOS '!#REF!),"")</f>
        <v>#ERROR!</v>
      </c>
      <c r="X17" s="214" t="str">
        <f>IF(AND('MATRIZ DE RIESGOS '!#REF!="Alta",'MATRIZ DE RIESGOS '!#REF!="Moderado"),CONCATENATE("R2C",'MATRIZ DE RIESGOS '!#REF!),"")</f>
        <v>#ERROR!</v>
      </c>
      <c r="Y17" s="214" t="str">
        <f>IF(AND('MATRIZ DE RIESGOS '!#REF!="Alta",'MATRIZ DE RIESGOS '!#REF!="Moderado"),CONCATENATE("R2C",'MATRIZ DE RIESGOS '!#REF!),"")</f>
        <v>#ERROR!</v>
      </c>
      <c r="Z17" s="214" t="str">
        <f>IF(AND('MATRIZ DE RIESGOS '!#REF!="Alta",'MATRIZ DE RIESGOS '!#REF!="Moderado"),CONCATENATE("R2C",'MATRIZ DE RIESGOS '!#REF!),"")</f>
        <v>#ERROR!</v>
      </c>
      <c r="AA17" s="215" t="str">
        <f>IF(AND('MATRIZ DE RIESGOS '!#REF!="Alta",'MATRIZ DE RIESGOS '!#REF!="Moderado"),CONCATENATE("R2C",'MATRIZ DE RIESGOS '!#REF!),"")</f>
        <v>#ERROR!</v>
      </c>
      <c r="AB17" s="213" t="str">
        <f>IF(AND('MATRIZ DE RIESGOS '!#REF!="Alta",'MATRIZ DE RIESGOS '!#REF!="Mayor"),CONCATENATE("R2C",'MATRIZ DE RIESGOS '!#REF!),"")</f>
        <v>#ERROR!</v>
      </c>
      <c r="AC17" s="214" t="str">
        <f>IF(AND('MATRIZ DE RIESGOS '!#REF!="Alta",'MATRIZ DE RIESGOS '!#REF!="Mayor"),CONCATENATE("R2C",'MATRIZ DE RIESGOS '!#REF!),"")</f>
        <v>#ERROR!</v>
      </c>
      <c r="AD17" s="214" t="str">
        <f>IF(AND('MATRIZ DE RIESGOS '!#REF!="Alta",'MATRIZ DE RIESGOS '!#REF!="Mayor"),CONCATENATE("R2C",'MATRIZ DE RIESGOS '!#REF!),"")</f>
        <v>#ERROR!</v>
      </c>
      <c r="AE17" s="214" t="str">
        <f>IF(AND('MATRIZ DE RIESGOS '!#REF!="Alta",'MATRIZ DE RIESGOS '!#REF!="Mayor"),CONCATENATE("R2C",'MATRIZ DE RIESGOS '!#REF!),"")</f>
        <v>#ERROR!</v>
      </c>
      <c r="AF17" s="214" t="str">
        <f>IF(AND('MATRIZ DE RIESGOS '!#REF!="Alta",'MATRIZ DE RIESGOS '!#REF!="Mayor"),CONCATENATE("R2C",'MATRIZ DE RIESGOS '!#REF!),"")</f>
        <v>#ERROR!</v>
      </c>
      <c r="AG17" s="215" t="str">
        <f>IF(AND('MATRIZ DE RIESGOS '!#REF!="Alta",'MATRIZ DE RIESGOS '!#REF!="Mayor"),CONCATENATE("R2C",'MATRIZ DE RIESGOS '!#REF!),"")</f>
        <v>#ERROR!</v>
      </c>
      <c r="AH17" s="216" t="str">
        <f>IF(AND('MATRIZ DE RIESGOS '!#REF!="Alta",'MATRIZ DE RIESGOS '!#REF!="Catastrófico"),CONCATENATE("R2C",'MATRIZ DE RIESGOS '!#REF!),"")</f>
        <v>#ERROR!</v>
      </c>
      <c r="AI17" s="217" t="str">
        <f>IF(AND('MATRIZ DE RIESGOS '!#REF!="Alta",'MATRIZ DE RIESGOS '!#REF!="Catastrófico"),CONCATENATE("R2C",'MATRIZ DE RIESGOS '!#REF!),"")</f>
        <v>#ERROR!</v>
      </c>
      <c r="AJ17" s="217" t="str">
        <f>IF(AND('MATRIZ DE RIESGOS '!#REF!="Alta",'MATRIZ DE RIESGOS '!#REF!="Catastrófico"),CONCATENATE("R2C",'MATRIZ DE RIESGOS '!#REF!),"")</f>
        <v>#ERROR!</v>
      </c>
      <c r="AK17" s="217" t="str">
        <f>IF(AND('MATRIZ DE RIESGOS '!#REF!="Alta",'MATRIZ DE RIESGOS '!#REF!="Catastrófico"),CONCATENATE("R2C",'MATRIZ DE RIESGOS '!#REF!),"")</f>
        <v>#ERROR!</v>
      </c>
      <c r="AL17" s="217" t="str">
        <f>IF(AND('MATRIZ DE RIESGOS '!#REF!="Alta",'MATRIZ DE RIESGOS '!#REF!="Catastrófico"),CONCATENATE("R2C",'MATRIZ DE RIESGOS '!#REF!),"")</f>
        <v>#ERROR!</v>
      </c>
      <c r="AM17" s="218" t="str">
        <f>IF(AND('MATRIZ DE RIESGOS '!#REF!="Alta",'MATRIZ DE RIESGOS '!#REF!="Catastrófico"),CONCATENATE("R2C",'MATRIZ DE RIESGOS '!#REF!),"")</f>
        <v>#ERROR!</v>
      </c>
      <c r="AN17" s="1"/>
      <c r="AO17" s="21"/>
      <c r="AT17" s="9"/>
      <c r="AU17" s="1"/>
      <c r="AV17" s="1"/>
      <c r="AW17" s="1"/>
      <c r="AX17" s="1"/>
      <c r="AY17" s="1"/>
      <c r="AZ17" s="1"/>
      <c r="BA17" s="1"/>
      <c r="BB17" s="1"/>
      <c r="BC17" s="1"/>
      <c r="BD17" s="1"/>
      <c r="BE17" s="1"/>
      <c r="BF17" s="1"/>
      <c r="BG17" s="1"/>
      <c r="BH17" s="1"/>
      <c r="BI17" s="1"/>
    </row>
    <row r="18" ht="15.0" customHeight="1">
      <c r="A18" s="1"/>
      <c r="B18" s="165"/>
      <c r="D18" s="9"/>
      <c r="E18" s="21"/>
      <c r="J18" s="229" t="str">
        <f>IF(AND('MATRIZ DE RIESGOS '!$Y$12="Alta",'MATRIZ DE RIESGOS '!$AA$12="Leve"),CONCATENATE("R3C",'MATRIZ DE RIESGOS '!$O$12),"")</f>
        <v/>
      </c>
      <c r="K18" s="230" t="str">
        <f>IF(AND('MATRIZ DE RIESGOS '!$Y$13="Alta",'MATRIZ DE RIESGOS '!$AA$13="Leve"),CONCATENATE("R3C",'MATRIZ DE RIESGOS '!$O$13),"")</f>
        <v/>
      </c>
      <c r="L18" s="230" t="str">
        <f>IF(AND('MATRIZ DE RIESGOS '!$Y$14="Alta",'MATRIZ DE RIESGOS '!$AA$14="Leve"),CONCATENATE("R3C",'MATRIZ DE RIESGOS '!$O$14),"")</f>
        <v/>
      </c>
      <c r="M18" s="230" t="str">
        <f>IF(AND('MATRIZ DE RIESGOS '!$Y$15="Alta",'MATRIZ DE RIESGOS '!$AA$15="Leve"),CONCATENATE("R3C",'MATRIZ DE RIESGOS '!$O$15),"")</f>
        <v/>
      </c>
      <c r="N18" s="230" t="str">
        <f>IF(AND('MATRIZ DE RIESGOS '!$Y$16="Alta",'MATRIZ DE RIESGOS '!$AA$16="Leve"),CONCATENATE("R3C",'MATRIZ DE RIESGOS '!$O$16),"")</f>
        <v/>
      </c>
      <c r="O18" s="231" t="str">
        <f>IF(AND('MATRIZ DE RIESGOS '!$Y$17="Alta",'MATRIZ DE RIESGOS '!$AA$17="Leve"),CONCATENATE("R3C",'MATRIZ DE RIESGOS '!$O$17),"")</f>
        <v/>
      </c>
      <c r="P18" s="229" t="str">
        <f>IF(AND('MATRIZ DE RIESGOS '!$Y$12="Alta",'MATRIZ DE RIESGOS '!$AA$12="Menor"),CONCATENATE("R3C",'MATRIZ DE RIESGOS '!$O$12),"")</f>
        <v/>
      </c>
      <c r="Q18" s="230" t="str">
        <f>IF(AND('MATRIZ DE RIESGOS '!$Y$13="Alta",'MATRIZ DE RIESGOS '!$AA$13="Menor"),CONCATENATE("R3C",'MATRIZ DE RIESGOS '!$O$13),"")</f>
        <v/>
      </c>
      <c r="R18" s="230" t="str">
        <f>IF(AND('MATRIZ DE RIESGOS '!$Y$14="Alta",'MATRIZ DE RIESGOS '!$AA$14="Menor"),CONCATENATE("R3C",'MATRIZ DE RIESGOS '!$O$14),"")</f>
        <v/>
      </c>
      <c r="S18" s="230" t="str">
        <f>IF(AND('MATRIZ DE RIESGOS '!$Y$15="Alta",'MATRIZ DE RIESGOS '!$AA$15="Menor"),CONCATENATE("R3C",'MATRIZ DE RIESGOS '!$O$15),"")</f>
        <v/>
      </c>
      <c r="T18" s="230" t="str">
        <f>IF(AND('MATRIZ DE RIESGOS '!$Y$16="Alta",'MATRIZ DE RIESGOS '!$AA$16="Menor"),CONCATENATE("R3C",'MATRIZ DE RIESGOS '!$O$16),"")</f>
        <v/>
      </c>
      <c r="U18" s="231" t="str">
        <f>IF(AND('MATRIZ DE RIESGOS '!$Y$17="Alta",'MATRIZ DE RIESGOS '!$AA$17="Menor"),CONCATENATE("R3C",'MATRIZ DE RIESGOS '!$O$17),"")</f>
        <v/>
      </c>
      <c r="V18" s="213" t="str">
        <f>IF(AND('MATRIZ DE RIESGOS '!$Y$12="Alta",'MATRIZ DE RIESGOS '!$AA$12="Moderado"),CONCATENATE("R3C",'MATRIZ DE RIESGOS '!$O$12),"")</f>
        <v/>
      </c>
      <c r="W18" s="214" t="str">
        <f>IF(AND('MATRIZ DE RIESGOS '!$Y$13="Alta",'MATRIZ DE RIESGOS '!$AA$13="Moderado"),CONCATENATE("R3C",'MATRIZ DE RIESGOS '!$O$13),"")</f>
        <v/>
      </c>
      <c r="X18" s="214" t="str">
        <f>IF(AND('MATRIZ DE RIESGOS '!$Y$14="Alta",'MATRIZ DE RIESGOS '!$AA$14="Moderado"),CONCATENATE("R3C",'MATRIZ DE RIESGOS '!$O$14),"")</f>
        <v/>
      </c>
      <c r="Y18" s="214" t="str">
        <f>IF(AND('MATRIZ DE RIESGOS '!$Y$15="Alta",'MATRIZ DE RIESGOS '!$AA$15="Moderado"),CONCATENATE("R3C",'MATRIZ DE RIESGOS '!$O$15),"")</f>
        <v/>
      </c>
      <c r="Z18" s="214" t="str">
        <f>IF(AND('MATRIZ DE RIESGOS '!$Y$16="Alta",'MATRIZ DE RIESGOS '!$AA$16="Moderado"),CONCATENATE("R3C",'MATRIZ DE RIESGOS '!$O$16),"")</f>
        <v/>
      </c>
      <c r="AA18" s="215" t="str">
        <f>IF(AND('MATRIZ DE RIESGOS '!$Y$17="Alta",'MATRIZ DE RIESGOS '!$AA$17="Moderado"),CONCATENATE("R3C",'MATRIZ DE RIESGOS '!$O$17),"")</f>
        <v/>
      </c>
      <c r="AB18" s="213" t="str">
        <f>IF(AND('MATRIZ DE RIESGOS '!$Y$12="Alta",'MATRIZ DE RIESGOS '!$AA$12="Mayor"),CONCATENATE("R3C",'MATRIZ DE RIESGOS '!$O$12),"")</f>
        <v/>
      </c>
      <c r="AC18" s="214" t="str">
        <f>IF(AND('MATRIZ DE RIESGOS '!$Y$13="Alta",'MATRIZ DE RIESGOS '!$AA$13="Mayor"),CONCATENATE("R3C",'MATRIZ DE RIESGOS '!$O$13),"")</f>
        <v/>
      </c>
      <c r="AD18" s="214" t="str">
        <f>IF(AND('MATRIZ DE RIESGOS '!$Y$14="Alta",'MATRIZ DE RIESGOS '!$AA$14="Mayor"),CONCATENATE("R3C",'MATRIZ DE RIESGOS '!$O$14),"")</f>
        <v/>
      </c>
      <c r="AE18" s="214" t="str">
        <f>IF(AND('MATRIZ DE RIESGOS '!$Y$15="Alta",'MATRIZ DE RIESGOS '!$AA$15="Mayor"),CONCATENATE("R3C",'MATRIZ DE RIESGOS '!$O$15),"")</f>
        <v/>
      </c>
      <c r="AF18" s="214" t="str">
        <f>IF(AND('MATRIZ DE RIESGOS '!$Y$16="Alta",'MATRIZ DE RIESGOS '!$AA$16="Mayor"),CONCATENATE("R3C",'MATRIZ DE RIESGOS '!$O$16),"")</f>
        <v/>
      </c>
      <c r="AG18" s="215" t="str">
        <f>IF(AND('MATRIZ DE RIESGOS '!$Y$17="Alta",'MATRIZ DE RIESGOS '!$AA$17="Mayor"),CONCATENATE("R3C",'MATRIZ DE RIESGOS '!$O$17),"")</f>
        <v/>
      </c>
      <c r="AH18" s="216" t="str">
        <f>IF(AND('MATRIZ DE RIESGOS '!$Y$12="Alta",'MATRIZ DE RIESGOS '!$AA$12="Catastrófico"),CONCATENATE("R3C",'MATRIZ DE RIESGOS '!$O$12),"")</f>
        <v/>
      </c>
      <c r="AI18" s="217" t="str">
        <f>IF(AND('MATRIZ DE RIESGOS '!$Y$13="Alta",'MATRIZ DE RIESGOS '!$AA$13="Catastrófico"),CONCATENATE("R3C",'MATRIZ DE RIESGOS '!$O$13),"")</f>
        <v/>
      </c>
      <c r="AJ18" s="217" t="str">
        <f>IF(AND('MATRIZ DE RIESGOS '!$Y$14="Alta",'MATRIZ DE RIESGOS '!$AA$14="Catastrófico"),CONCATENATE("R3C",'MATRIZ DE RIESGOS '!$O$14),"")</f>
        <v/>
      </c>
      <c r="AK18" s="217" t="str">
        <f>IF(AND('MATRIZ DE RIESGOS '!$Y$15="Alta",'MATRIZ DE RIESGOS '!$AA$15="Catastrófico"),CONCATENATE("R3C",'MATRIZ DE RIESGOS '!$O$15),"")</f>
        <v/>
      </c>
      <c r="AL18" s="217" t="str">
        <f>IF(AND('MATRIZ DE RIESGOS '!$Y$16="Alta",'MATRIZ DE RIESGOS '!$AA$16="Catastrófico"),CONCATENATE("R3C",'MATRIZ DE RIESGOS '!$O$16),"")</f>
        <v/>
      </c>
      <c r="AM18" s="218" t="str">
        <f>IF(AND('MATRIZ DE RIESGOS '!$Y$17="Alta",'MATRIZ DE RIESGOS '!$AA$17="Catastrófico"),CONCATENATE("R3C",'MATRIZ DE RIESGOS '!$O$17),"")</f>
        <v/>
      </c>
      <c r="AN18" s="1"/>
      <c r="AO18" s="21"/>
      <c r="AT18" s="9"/>
      <c r="AU18" s="1"/>
      <c r="AV18" s="1"/>
      <c r="AW18" s="1"/>
      <c r="AX18" s="1"/>
      <c r="AY18" s="1"/>
      <c r="AZ18" s="1"/>
      <c r="BA18" s="1"/>
      <c r="BB18" s="1"/>
      <c r="BC18" s="1"/>
      <c r="BD18" s="1"/>
      <c r="BE18" s="1"/>
      <c r="BF18" s="1"/>
      <c r="BG18" s="1"/>
      <c r="BH18" s="1"/>
      <c r="BI18" s="1"/>
    </row>
    <row r="19" ht="15.0" customHeight="1">
      <c r="A19" s="1"/>
      <c r="B19" s="165"/>
      <c r="D19" s="9"/>
      <c r="E19" s="21"/>
      <c r="J19" s="229" t="str">
        <f>IF(AND('MATRIZ DE RIESGOS '!#REF!="Alta",'MATRIZ DE RIESGOS '!#REF!="Leve"),CONCATENATE("R4C",'MATRIZ DE RIESGOS '!#REF!),"")</f>
        <v>#ERROR!</v>
      </c>
      <c r="K19" s="230" t="str">
        <f>IF(AND('MATRIZ DE RIESGOS '!#REF!="Alta",'MATRIZ DE RIESGOS '!#REF!="Leve"),CONCATENATE("R4C",'MATRIZ DE RIESGOS '!#REF!),"")</f>
        <v>#ERROR!</v>
      </c>
      <c r="L19" s="230" t="str">
        <f>IF(AND('MATRIZ DE RIESGOS '!#REF!="Alta",'MATRIZ DE RIESGOS '!#REF!="Leve"),CONCATENATE("R4C",'MATRIZ DE RIESGOS '!#REF!),"")</f>
        <v>#ERROR!</v>
      </c>
      <c r="M19" s="230" t="str">
        <f>IF(AND('MATRIZ DE RIESGOS '!#REF!="Alta",'MATRIZ DE RIESGOS '!#REF!="Leve"),CONCATENATE("R4C",'MATRIZ DE RIESGOS '!#REF!),"")</f>
        <v>#ERROR!</v>
      </c>
      <c r="N19" s="230" t="str">
        <f>IF(AND('MATRIZ DE RIESGOS '!#REF!="Alta",'MATRIZ DE RIESGOS '!#REF!="Leve"),CONCATENATE("R4C",'MATRIZ DE RIESGOS '!#REF!),"")</f>
        <v>#ERROR!</v>
      </c>
      <c r="O19" s="231" t="str">
        <f>IF(AND('MATRIZ DE RIESGOS '!#REF!="Alta",'MATRIZ DE RIESGOS '!#REF!="Leve"),CONCATENATE("R4C",'MATRIZ DE RIESGOS '!#REF!),"")</f>
        <v>#ERROR!</v>
      </c>
      <c r="P19" s="229" t="str">
        <f>IF(AND('MATRIZ DE RIESGOS '!#REF!="Alta",'MATRIZ DE RIESGOS '!#REF!="Menor"),CONCATENATE("R4C",'MATRIZ DE RIESGOS '!#REF!),"")</f>
        <v>#ERROR!</v>
      </c>
      <c r="Q19" s="230" t="str">
        <f>IF(AND('MATRIZ DE RIESGOS '!#REF!="Alta",'MATRIZ DE RIESGOS '!#REF!="Menor"),CONCATENATE("R4C",'MATRIZ DE RIESGOS '!#REF!),"")</f>
        <v>#ERROR!</v>
      </c>
      <c r="R19" s="230" t="str">
        <f>IF(AND('MATRIZ DE RIESGOS '!#REF!="Alta",'MATRIZ DE RIESGOS '!#REF!="Menor"),CONCATENATE("R4C",'MATRIZ DE RIESGOS '!#REF!),"")</f>
        <v>#ERROR!</v>
      </c>
      <c r="S19" s="230" t="str">
        <f>IF(AND('MATRIZ DE RIESGOS '!#REF!="Alta",'MATRIZ DE RIESGOS '!#REF!="Menor"),CONCATENATE("R4C",'MATRIZ DE RIESGOS '!#REF!),"")</f>
        <v>#ERROR!</v>
      </c>
      <c r="T19" s="230" t="str">
        <f>IF(AND('MATRIZ DE RIESGOS '!#REF!="Alta",'MATRIZ DE RIESGOS '!#REF!="Menor"),CONCATENATE("R4C",'MATRIZ DE RIESGOS '!#REF!),"")</f>
        <v>#ERROR!</v>
      </c>
      <c r="U19" s="231" t="str">
        <f>IF(AND('MATRIZ DE RIESGOS '!#REF!="Alta",'MATRIZ DE RIESGOS '!#REF!="Menor"),CONCATENATE("R4C",'MATRIZ DE RIESGOS '!#REF!),"")</f>
        <v>#ERROR!</v>
      </c>
      <c r="V19" s="213" t="str">
        <f>IF(AND('MATRIZ DE RIESGOS '!#REF!="Alta",'MATRIZ DE RIESGOS '!#REF!="Moderado"),CONCATENATE("R4C",'MATRIZ DE RIESGOS '!#REF!),"")</f>
        <v>#ERROR!</v>
      </c>
      <c r="W19" s="214" t="str">
        <f>IF(AND('MATRIZ DE RIESGOS '!#REF!="Alta",'MATRIZ DE RIESGOS '!#REF!="Moderado"),CONCATENATE("R4C",'MATRIZ DE RIESGOS '!#REF!),"")</f>
        <v>#ERROR!</v>
      </c>
      <c r="X19" s="214" t="str">
        <f>IF(AND('MATRIZ DE RIESGOS '!#REF!="Alta",'MATRIZ DE RIESGOS '!#REF!="Moderado"),CONCATENATE("R4C",'MATRIZ DE RIESGOS '!#REF!),"")</f>
        <v>#ERROR!</v>
      </c>
      <c r="Y19" s="214" t="str">
        <f>IF(AND('MATRIZ DE RIESGOS '!#REF!="Alta",'MATRIZ DE RIESGOS '!#REF!="Moderado"),CONCATENATE("R4C",'MATRIZ DE RIESGOS '!#REF!),"")</f>
        <v>#ERROR!</v>
      </c>
      <c r="Z19" s="214" t="str">
        <f>IF(AND('MATRIZ DE RIESGOS '!#REF!="Alta",'MATRIZ DE RIESGOS '!#REF!="Moderado"),CONCATENATE("R4C",'MATRIZ DE RIESGOS '!#REF!),"")</f>
        <v>#ERROR!</v>
      </c>
      <c r="AA19" s="215" t="str">
        <f>IF(AND('MATRIZ DE RIESGOS '!#REF!="Alta",'MATRIZ DE RIESGOS '!#REF!="Moderado"),CONCATENATE("R4C",'MATRIZ DE RIESGOS '!#REF!),"")</f>
        <v>#ERROR!</v>
      </c>
      <c r="AB19" s="213" t="str">
        <f>IF(AND('MATRIZ DE RIESGOS '!#REF!="Alta",'MATRIZ DE RIESGOS '!#REF!="Mayor"),CONCATENATE("R4C",'MATRIZ DE RIESGOS '!#REF!),"")</f>
        <v>#ERROR!</v>
      </c>
      <c r="AC19" s="214" t="str">
        <f>IF(AND('MATRIZ DE RIESGOS '!#REF!="Alta",'MATRIZ DE RIESGOS '!#REF!="Mayor"),CONCATENATE("R4C",'MATRIZ DE RIESGOS '!#REF!),"")</f>
        <v>#ERROR!</v>
      </c>
      <c r="AD19" s="214" t="str">
        <f>IF(AND('MATRIZ DE RIESGOS '!#REF!="Alta",'MATRIZ DE RIESGOS '!#REF!="Mayor"),CONCATENATE("R4C",'MATRIZ DE RIESGOS '!#REF!),"")</f>
        <v>#ERROR!</v>
      </c>
      <c r="AE19" s="214" t="str">
        <f>IF(AND('MATRIZ DE RIESGOS '!#REF!="Alta",'MATRIZ DE RIESGOS '!#REF!="Mayor"),CONCATENATE("R4C",'MATRIZ DE RIESGOS '!#REF!),"")</f>
        <v>#ERROR!</v>
      </c>
      <c r="AF19" s="214" t="str">
        <f>IF(AND('MATRIZ DE RIESGOS '!#REF!="Alta",'MATRIZ DE RIESGOS '!#REF!="Mayor"),CONCATENATE("R4C",'MATRIZ DE RIESGOS '!#REF!),"")</f>
        <v>#ERROR!</v>
      </c>
      <c r="AG19" s="215" t="str">
        <f>IF(AND('MATRIZ DE RIESGOS '!#REF!="Alta",'MATRIZ DE RIESGOS '!#REF!="Mayor"),CONCATENATE("R4C",'MATRIZ DE RIESGOS '!#REF!),"")</f>
        <v>#ERROR!</v>
      </c>
      <c r="AH19" s="216" t="str">
        <f>IF(AND('MATRIZ DE RIESGOS '!#REF!="Alta",'MATRIZ DE RIESGOS '!#REF!="Catastrófico"),CONCATENATE("R4C",'MATRIZ DE RIESGOS '!#REF!),"")</f>
        <v>#ERROR!</v>
      </c>
      <c r="AI19" s="217" t="str">
        <f>IF(AND('MATRIZ DE RIESGOS '!#REF!="Alta",'MATRIZ DE RIESGOS '!#REF!="Catastrófico"),CONCATENATE("R4C",'MATRIZ DE RIESGOS '!#REF!),"")</f>
        <v>#ERROR!</v>
      </c>
      <c r="AJ19" s="217" t="str">
        <f>IF(AND('MATRIZ DE RIESGOS '!#REF!="Alta",'MATRIZ DE RIESGOS '!#REF!="Catastrófico"),CONCATENATE("R4C",'MATRIZ DE RIESGOS '!#REF!),"")</f>
        <v>#ERROR!</v>
      </c>
      <c r="AK19" s="217" t="str">
        <f>IF(AND('MATRIZ DE RIESGOS '!#REF!="Alta",'MATRIZ DE RIESGOS '!#REF!="Catastrófico"),CONCATENATE("R4C",'MATRIZ DE RIESGOS '!#REF!),"")</f>
        <v>#ERROR!</v>
      </c>
      <c r="AL19" s="217" t="str">
        <f>IF(AND('MATRIZ DE RIESGOS '!#REF!="Alta",'MATRIZ DE RIESGOS '!#REF!="Catastrófico"),CONCATENATE("R4C",'MATRIZ DE RIESGOS '!#REF!),"")</f>
        <v>#ERROR!</v>
      </c>
      <c r="AM19" s="218" t="str">
        <f>IF(AND('MATRIZ DE RIESGOS '!#REF!="Alta",'MATRIZ DE RIESGOS '!#REF!="Catastrófico"),CONCATENATE("R4C",'MATRIZ DE RIESGOS '!#REF!),"")</f>
        <v>#ERROR!</v>
      </c>
      <c r="AN19" s="1"/>
      <c r="AO19" s="21"/>
      <c r="AT19" s="9"/>
      <c r="AU19" s="1"/>
      <c r="AV19" s="1"/>
      <c r="AW19" s="1"/>
      <c r="AX19" s="1"/>
      <c r="AY19" s="1"/>
      <c r="AZ19" s="1"/>
      <c r="BA19" s="1"/>
      <c r="BB19" s="1"/>
      <c r="BC19" s="1"/>
      <c r="BD19" s="1"/>
      <c r="BE19" s="1"/>
      <c r="BF19" s="1"/>
      <c r="BG19" s="1"/>
      <c r="BH19" s="1"/>
      <c r="BI19" s="1"/>
    </row>
    <row r="20" ht="15.0" customHeight="1">
      <c r="A20" s="1"/>
      <c r="B20" s="165"/>
      <c r="D20" s="9"/>
      <c r="E20" s="21"/>
      <c r="J20" s="229" t="str">
        <f>IF(AND('MATRIZ DE RIESGOS '!#REF!="Alta",'MATRIZ DE RIESGOS '!#REF!="Leve"),CONCATENATE("R5C",'MATRIZ DE RIESGOS '!#REF!),"")</f>
        <v>#ERROR!</v>
      </c>
      <c r="K20" s="230" t="str">
        <f>IF(AND('MATRIZ DE RIESGOS '!#REF!="Alta",'MATRIZ DE RIESGOS '!#REF!="Leve"),CONCATENATE("R5C",'MATRIZ DE RIESGOS '!#REF!),"")</f>
        <v>#ERROR!</v>
      </c>
      <c r="L20" s="230" t="str">
        <f>IF(AND('MATRIZ DE RIESGOS '!#REF!="Alta",'MATRIZ DE RIESGOS '!#REF!="Leve"),CONCATENATE("R5C",'MATRIZ DE RIESGOS '!#REF!),"")</f>
        <v>#ERROR!</v>
      </c>
      <c r="M20" s="230" t="str">
        <f>IF(AND('MATRIZ DE RIESGOS '!#REF!="Alta",'MATRIZ DE RIESGOS '!#REF!="Leve"),CONCATENATE("R5C",'MATRIZ DE RIESGOS '!#REF!),"")</f>
        <v>#ERROR!</v>
      </c>
      <c r="N20" s="230" t="str">
        <f>IF(AND('MATRIZ DE RIESGOS '!#REF!="Alta",'MATRIZ DE RIESGOS '!#REF!="Leve"),CONCATENATE("R5C",'MATRIZ DE RIESGOS '!#REF!),"")</f>
        <v>#ERROR!</v>
      </c>
      <c r="O20" s="231" t="str">
        <f>IF(AND('MATRIZ DE RIESGOS '!#REF!="Alta",'MATRIZ DE RIESGOS '!#REF!="Leve"),CONCATENATE("R5C",'MATRIZ DE RIESGOS '!#REF!),"")</f>
        <v>#ERROR!</v>
      </c>
      <c r="P20" s="229" t="str">
        <f>IF(AND('MATRIZ DE RIESGOS '!#REF!="Alta",'MATRIZ DE RIESGOS '!#REF!="Menor"),CONCATENATE("R5C",'MATRIZ DE RIESGOS '!#REF!),"")</f>
        <v>#ERROR!</v>
      </c>
      <c r="Q20" s="230" t="str">
        <f>IF(AND('MATRIZ DE RIESGOS '!#REF!="Alta",'MATRIZ DE RIESGOS '!#REF!="Menor"),CONCATENATE("R5C",'MATRIZ DE RIESGOS '!#REF!),"")</f>
        <v>#ERROR!</v>
      </c>
      <c r="R20" s="230" t="str">
        <f>IF(AND('MATRIZ DE RIESGOS '!#REF!="Alta",'MATRIZ DE RIESGOS '!#REF!="Menor"),CONCATENATE("R5C",'MATRIZ DE RIESGOS '!#REF!),"")</f>
        <v>#ERROR!</v>
      </c>
      <c r="S20" s="230" t="str">
        <f>IF(AND('MATRIZ DE RIESGOS '!#REF!="Alta",'MATRIZ DE RIESGOS '!#REF!="Menor"),CONCATENATE("R5C",'MATRIZ DE RIESGOS '!#REF!),"")</f>
        <v>#ERROR!</v>
      </c>
      <c r="T20" s="230" t="str">
        <f>IF(AND('MATRIZ DE RIESGOS '!#REF!="Alta",'MATRIZ DE RIESGOS '!#REF!="Menor"),CONCATENATE("R5C",'MATRIZ DE RIESGOS '!#REF!),"")</f>
        <v>#ERROR!</v>
      </c>
      <c r="U20" s="231" t="str">
        <f>IF(AND('MATRIZ DE RIESGOS '!#REF!="Alta",'MATRIZ DE RIESGOS '!#REF!="Menor"),CONCATENATE("R5C",'MATRIZ DE RIESGOS '!#REF!),"")</f>
        <v>#ERROR!</v>
      </c>
      <c r="V20" s="213" t="str">
        <f>IF(AND('MATRIZ DE RIESGOS '!#REF!="Alta",'MATRIZ DE RIESGOS '!#REF!="Moderado"),CONCATENATE("R5C",'MATRIZ DE RIESGOS '!#REF!),"")</f>
        <v>#ERROR!</v>
      </c>
      <c r="W20" s="214" t="str">
        <f>IF(AND('MATRIZ DE RIESGOS '!#REF!="Alta",'MATRIZ DE RIESGOS '!#REF!="Moderado"),CONCATENATE("R5C",'MATRIZ DE RIESGOS '!#REF!),"")</f>
        <v>#ERROR!</v>
      </c>
      <c r="X20" s="214" t="str">
        <f>IF(AND('MATRIZ DE RIESGOS '!#REF!="Alta",'MATRIZ DE RIESGOS '!#REF!="Moderado"),CONCATENATE("R5C",'MATRIZ DE RIESGOS '!#REF!),"")</f>
        <v>#ERROR!</v>
      </c>
      <c r="Y20" s="214" t="str">
        <f>IF(AND('MATRIZ DE RIESGOS '!#REF!="Alta",'MATRIZ DE RIESGOS '!#REF!="Moderado"),CONCATENATE("R5C",'MATRIZ DE RIESGOS '!#REF!),"")</f>
        <v>#ERROR!</v>
      </c>
      <c r="Z20" s="214" t="str">
        <f>IF(AND('MATRIZ DE RIESGOS '!#REF!="Alta",'MATRIZ DE RIESGOS '!#REF!="Moderado"),CONCATENATE("R5C",'MATRIZ DE RIESGOS '!#REF!),"")</f>
        <v>#ERROR!</v>
      </c>
      <c r="AA20" s="215" t="str">
        <f>IF(AND('MATRIZ DE RIESGOS '!#REF!="Alta",'MATRIZ DE RIESGOS '!#REF!="Moderado"),CONCATENATE("R5C",'MATRIZ DE RIESGOS '!#REF!),"")</f>
        <v>#ERROR!</v>
      </c>
      <c r="AB20" s="213" t="str">
        <f>IF(AND('MATRIZ DE RIESGOS '!#REF!="Alta",'MATRIZ DE RIESGOS '!#REF!="Mayor"),CONCATENATE("R5C",'MATRIZ DE RIESGOS '!#REF!),"")</f>
        <v>#ERROR!</v>
      </c>
      <c r="AC20" s="214" t="str">
        <f>IF(AND('MATRIZ DE RIESGOS '!#REF!="Alta",'MATRIZ DE RIESGOS '!#REF!="Mayor"),CONCATENATE("R5C",'MATRIZ DE RIESGOS '!#REF!),"")</f>
        <v>#ERROR!</v>
      </c>
      <c r="AD20" s="214" t="str">
        <f>IF(AND('MATRIZ DE RIESGOS '!#REF!="Alta",'MATRIZ DE RIESGOS '!#REF!="Mayor"),CONCATENATE("R5C",'MATRIZ DE RIESGOS '!#REF!),"")</f>
        <v>#ERROR!</v>
      </c>
      <c r="AE20" s="214" t="str">
        <f>IF(AND('MATRIZ DE RIESGOS '!#REF!="Alta",'MATRIZ DE RIESGOS '!#REF!="Mayor"),CONCATENATE("R5C",'MATRIZ DE RIESGOS '!#REF!),"")</f>
        <v>#ERROR!</v>
      </c>
      <c r="AF20" s="214" t="str">
        <f>IF(AND('MATRIZ DE RIESGOS '!#REF!="Alta",'MATRIZ DE RIESGOS '!#REF!="Mayor"),CONCATENATE("R5C",'MATRIZ DE RIESGOS '!#REF!),"")</f>
        <v>#ERROR!</v>
      </c>
      <c r="AG20" s="215" t="str">
        <f>IF(AND('MATRIZ DE RIESGOS '!#REF!="Alta",'MATRIZ DE RIESGOS '!#REF!="Mayor"),CONCATENATE("R5C",'MATRIZ DE RIESGOS '!#REF!),"")</f>
        <v>#ERROR!</v>
      </c>
      <c r="AH20" s="216" t="str">
        <f>IF(AND('MATRIZ DE RIESGOS '!#REF!="Alta",'MATRIZ DE RIESGOS '!#REF!="Catastrófico"),CONCATENATE("R5C",'MATRIZ DE RIESGOS '!#REF!),"")</f>
        <v>#ERROR!</v>
      </c>
      <c r="AI20" s="217" t="str">
        <f>IF(AND('MATRIZ DE RIESGOS '!#REF!="Alta",'MATRIZ DE RIESGOS '!#REF!="Catastrófico"),CONCATENATE("R5C",'MATRIZ DE RIESGOS '!#REF!),"")</f>
        <v>#ERROR!</v>
      </c>
      <c r="AJ20" s="217" t="str">
        <f>IF(AND('MATRIZ DE RIESGOS '!#REF!="Alta",'MATRIZ DE RIESGOS '!#REF!="Catastrófico"),CONCATENATE("R5C",'MATRIZ DE RIESGOS '!#REF!),"")</f>
        <v>#ERROR!</v>
      </c>
      <c r="AK20" s="217" t="str">
        <f>IF(AND('MATRIZ DE RIESGOS '!#REF!="Alta",'MATRIZ DE RIESGOS '!#REF!="Catastrófico"),CONCATENATE("R5C",'MATRIZ DE RIESGOS '!#REF!),"")</f>
        <v>#ERROR!</v>
      </c>
      <c r="AL20" s="217" t="str">
        <f>IF(AND('MATRIZ DE RIESGOS '!#REF!="Alta",'MATRIZ DE RIESGOS '!#REF!="Catastrófico"),CONCATENATE("R5C",'MATRIZ DE RIESGOS '!#REF!),"")</f>
        <v>#ERROR!</v>
      </c>
      <c r="AM20" s="218" t="str">
        <f>IF(AND('MATRIZ DE RIESGOS '!#REF!="Alta",'MATRIZ DE RIESGOS '!#REF!="Catastrófico"),CONCATENATE("R5C",'MATRIZ DE RIESGOS '!#REF!),"")</f>
        <v>#ERROR!</v>
      </c>
      <c r="AN20" s="1"/>
      <c r="AO20" s="21"/>
      <c r="AT20" s="9"/>
      <c r="AU20" s="1"/>
      <c r="AV20" s="1"/>
      <c r="AW20" s="1"/>
      <c r="AX20" s="1"/>
      <c r="AY20" s="1"/>
      <c r="AZ20" s="1"/>
      <c r="BA20" s="1"/>
      <c r="BB20" s="1"/>
      <c r="BC20" s="1"/>
      <c r="BD20" s="1"/>
      <c r="BE20" s="1"/>
      <c r="BF20" s="1"/>
      <c r="BG20" s="1"/>
      <c r="BH20" s="1"/>
      <c r="BI20" s="1"/>
    </row>
    <row r="21" ht="15.0" customHeight="1">
      <c r="A21" s="1"/>
      <c r="B21" s="165"/>
      <c r="D21" s="9"/>
      <c r="E21" s="21"/>
      <c r="J21" s="229" t="str">
        <f>IF(AND('MATRIZ DE RIESGOS '!#REF!="Alta",'MATRIZ DE RIESGOS '!#REF!="Leve"),CONCATENATE("R6C",'MATRIZ DE RIESGOS '!#REF!),"")</f>
        <v>#ERROR!</v>
      </c>
      <c r="K21" s="230" t="str">
        <f>IF(AND('MATRIZ DE RIESGOS '!#REF!="Alta",'MATRIZ DE RIESGOS '!#REF!="Leve"),CONCATENATE("R6C",'MATRIZ DE RIESGOS '!#REF!),"")</f>
        <v>#ERROR!</v>
      </c>
      <c r="L21" s="230" t="str">
        <f>IF(AND('MATRIZ DE RIESGOS '!#REF!="Alta",'MATRIZ DE RIESGOS '!#REF!="Leve"),CONCATENATE("R6C",'MATRIZ DE RIESGOS '!#REF!),"")</f>
        <v>#ERROR!</v>
      </c>
      <c r="M21" s="230" t="str">
        <f>IF(AND('MATRIZ DE RIESGOS '!#REF!="Alta",'MATRIZ DE RIESGOS '!#REF!="Leve"),CONCATENATE("R6C",'MATRIZ DE RIESGOS '!#REF!),"")</f>
        <v>#ERROR!</v>
      </c>
      <c r="N21" s="230" t="str">
        <f>IF(AND('MATRIZ DE RIESGOS '!#REF!="Alta",'MATRIZ DE RIESGOS '!#REF!="Leve"),CONCATENATE("R6C",'MATRIZ DE RIESGOS '!#REF!),"")</f>
        <v>#ERROR!</v>
      </c>
      <c r="O21" s="231" t="str">
        <f>IF(AND('MATRIZ DE RIESGOS '!#REF!="Alta",'MATRIZ DE RIESGOS '!#REF!="Leve"),CONCATENATE("R6C",'MATRIZ DE RIESGOS '!#REF!),"")</f>
        <v>#ERROR!</v>
      </c>
      <c r="P21" s="229" t="str">
        <f>IF(AND('MATRIZ DE RIESGOS '!#REF!="Alta",'MATRIZ DE RIESGOS '!#REF!="Menor"),CONCATENATE("R6C",'MATRIZ DE RIESGOS '!#REF!),"")</f>
        <v>#ERROR!</v>
      </c>
      <c r="Q21" s="230" t="str">
        <f>IF(AND('MATRIZ DE RIESGOS '!#REF!="Alta",'MATRIZ DE RIESGOS '!#REF!="Menor"),CONCATENATE("R6C",'MATRIZ DE RIESGOS '!#REF!),"")</f>
        <v>#ERROR!</v>
      </c>
      <c r="R21" s="230" t="str">
        <f>IF(AND('MATRIZ DE RIESGOS '!#REF!="Alta",'MATRIZ DE RIESGOS '!#REF!="Menor"),CONCATENATE("R6C",'MATRIZ DE RIESGOS '!#REF!),"")</f>
        <v>#ERROR!</v>
      </c>
      <c r="S21" s="230" t="str">
        <f>IF(AND('MATRIZ DE RIESGOS '!#REF!="Alta",'MATRIZ DE RIESGOS '!#REF!="Menor"),CONCATENATE("R6C",'MATRIZ DE RIESGOS '!#REF!),"")</f>
        <v>#ERROR!</v>
      </c>
      <c r="T21" s="230" t="str">
        <f>IF(AND('MATRIZ DE RIESGOS '!#REF!="Alta",'MATRIZ DE RIESGOS '!#REF!="Menor"),CONCATENATE("R6C",'MATRIZ DE RIESGOS '!#REF!),"")</f>
        <v>#ERROR!</v>
      </c>
      <c r="U21" s="231" t="str">
        <f>IF(AND('MATRIZ DE RIESGOS '!#REF!="Alta",'MATRIZ DE RIESGOS '!#REF!="Menor"),CONCATENATE("R6C",'MATRIZ DE RIESGOS '!#REF!),"")</f>
        <v>#ERROR!</v>
      </c>
      <c r="V21" s="213" t="str">
        <f>IF(AND('MATRIZ DE RIESGOS '!#REF!="Alta",'MATRIZ DE RIESGOS '!#REF!="Moderado"),CONCATENATE("R6C",'MATRIZ DE RIESGOS '!#REF!),"")</f>
        <v>#ERROR!</v>
      </c>
      <c r="W21" s="214" t="str">
        <f>IF(AND('MATRIZ DE RIESGOS '!#REF!="Alta",'MATRIZ DE RIESGOS '!#REF!="Moderado"),CONCATENATE("R6C",'MATRIZ DE RIESGOS '!#REF!),"")</f>
        <v>#ERROR!</v>
      </c>
      <c r="X21" s="214" t="str">
        <f>IF(AND('MATRIZ DE RIESGOS '!#REF!="Alta",'MATRIZ DE RIESGOS '!#REF!="Moderado"),CONCATENATE("R6C",'MATRIZ DE RIESGOS '!#REF!),"")</f>
        <v>#ERROR!</v>
      </c>
      <c r="Y21" s="214" t="str">
        <f>IF(AND('MATRIZ DE RIESGOS '!#REF!="Alta",'MATRIZ DE RIESGOS '!#REF!="Moderado"),CONCATENATE("R6C",'MATRIZ DE RIESGOS '!#REF!),"")</f>
        <v>#ERROR!</v>
      </c>
      <c r="Z21" s="214" t="str">
        <f>IF(AND('MATRIZ DE RIESGOS '!#REF!="Alta",'MATRIZ DE RIESGOS '!#REF!="Moderado"),CONCATENATE("R6C",'MATRIZ DE RIESGOS '!#REF!),"")</f>
        <v>#ERROR!</v>
      </c>
      <c r="AA21" s="215" t="str">
        <f>IF(AND('MATRIZ DE RIESGOS '!#REF!="Alta",'MATRIZ DE RIESGOS '!#REF!="Moderado"),CONCATENATE("R6C",'MATRIZ DE RIESGOS '!#REF!),"")</f>
        <v>#ERROR!</v>
      </c>
      <c r="AB21" s="213" t="str">
        <f>IF(AND('MATRIZ DE RIESGOS '!#REF!="Alta",'MATRIZ DE RIESGOS '!#REF!="Mayor"),CONCATENATE("R6C",'MATRIZ DE RIESGOS '!#REF!),"")</f>
        <v>#ERROR!</v>
      </c>
      <c r="AC21" s="214" t="str">
        <f>IF(AND('MATRIZ DE RIESGOS '!#REF!="Alta",'MATRIZ DE RIESGOS '!#REF!="Mayor"),CONCATENATE("R6C",'MATRIZ DE RIESGOS '!#REF!),"")</f>
        <v>#ERROR!</v>
      </c>
      <c r="AD21" s="214" t="str">
        <f>IF(AND('MATRIZ DE RIESGOS '!#REF!="Alta",'MATRIZ DE RIESGOS '!#REF!="Mayor"),CONCATENATE("R6C",'MATRIZ DE RIESGOS '!#REF!),"")</f>
        <v>#ERROR!</v>
      </c>
      <c r="AE21" s="214" t="str">
        <f>IF(AND('MATRIZ DE RIESGOS '!#REF!="Alta",'MATRIZ DE RIESGOS '!#REF!="Mayor"),CONCATENATE("R6C",'MATRIZ DE RIESGOS '!#REF!),"")</f>
        <v>#ERROR!</v>
      </c>
      <c r="AF21" s="214" t="str">
        <f>IF(AND('MATRIZ DE RIESGOS '!#REF!="Alta",'MATRIZ DE RIESGOS '!#REF!="Mayor"),CONCATENATE("R6C",'MATRIZ DE RIESGOS '!#REF!),"")</f>
        <v>#ERROR!</v>
      </c>
      <c r="AG21" s="215" t="str">
        <f>IF(AND('MATRIZ DE RIESGOS '!#REF!="Alta",'MATRIZ DE RIESGOS '!#REF!="Mayor"),CONCATENATE("R6C",'MATRIZ DE RIESGOS '!#REF!),"")</f>
        <v>#ERROR!</v>
      </c>
      <c r="AH21" s="216" t="str">
        <f>IF(AND('MATRIZ DE RIESGOS '!#REF!="Alta",'MATRIZ DE RIESGOS '!#REF!="Catastrófico"),CONCATENATE("R6C",'MATRIZ DE RIESGOS '!#REF!),"")</f>
        <v>#ERROR!</v>
      </c>
      <c r="AI21" s="217" t="str">
        <f>IF(AND('MATRIZ DE RIESGOS '!#REF!="Alta",'MATRIZ DE RIESGOS '!#REF!="Catastrófico"),CONCATENATE("R6C",'MATRIZ DE RIESGOS '!#REF!),"")</f>
        <v>#ERROR!</v>
      </c>
      <c r="AJ21" s="217" t="str">
        <f>IF(AND('MATRIZ DE RIESGOS '!#REF!="Alta",'MATRIZ DE RIESGOS '!#REF!="Catastrófico"),CONCATENATE("R6C",'MATRIZ DE RIESGOS '!#REF!),"")</f>
        <v>#ERROR!</v>
      </c>
      <c r="AK21" s="217" t="str">
        <f>IF(AND('MATRIZ DE RIESGOS '!#REF!="Alta",'MATRIZ DE RIESGOS '!#REF!="Catastrófico"),CONCATENATE("R6C",'MATRIZ DE RIESGOS '!#REF!),"")</f>
        <v>#ERROR!</v>
      </c>
      <c r="AL21" s="217" t="str">
        <f>IF(AND('MATRIZ DE RIESGOS '!#REF!="Alta",'MATRIZ DE RIESGOS '!#REF!="Catastrófico"),CONCATENATE("R6C",'MATRIZ DE RIESGOS '!#REF!),"")</f>
        <v>#ERROR!</v>
      </c>
      <c r="AM21" s="218" t="str">
        <f>IF(AND('MATRIZ DE RIESGOS '!#REF!="Alta",'MATRIZ DE RIESGOS '!#REF!="Catastrófico"),CONCATENATE("R6C",'MATRIZ DE RIESGOS '!#REF!),"")</f>
        <v>#ERROR!</v>
      </c>
      <c r="AN21" s="1"/>
      <c r="AO21" s="21"/>
      <c r="AT21" s="9"/>
      <c r="AU21" s="1"/>
      <c r="AV21" s="1"/>
      <c r="AW21" s="1"/>
      <c r="AX21" s="1"/>
      <c r="AY21" s="1"/>
      <c r="AZ21" s="1"/>
      <c r="BA21" s="1"/>
      <c r="BB21" s="1"/>
      <c r="BC21" s="1"/>
      <c r="BD21" s="1"/>
      <c r="BE21" s="1"/>
      <c r="BF21" s="1"/>
      <c r="BG21" s="1"/>
      <c r="BH21" s="1"/>
      <c r="BI21" s="1"/>
    </row>
    <row r="22" ht="15.0" customHeight="1">
      <c r="A22" s="1"/>
      <c r="B22" s="165"/>
      <c r="D22" s="9"/>
      <c r="E22" s="21"/>
      <c r="J22" s="229" t="str">
        <f>IF(AND('MATRIZ DE RIESGOS '!#REF!="Alta",'MATRIZ DE RIESGOS '!#REF!="Leve"),CONCATENATE("R7C",'MATRIZ DE RIESGOS '!#REF!),"")</f>
        <v>#ERROR!</v>
      </c>
      <c r="K22" s="230" t="str">
        <f>IF(AND('MATRIZ DE RIESGOS '!#REF!="Alta",'MATRIZ DE RIESGOS '!#REF!="Leve"),CONCATENATE("R7C",'MATRIZ DE RIESGOS '!#REF!),"")</f>
        <v>#ERROR!</v>
      </c>
      <c r="L22" s="230" t="str">
        <f>IF(AND('MATRIZ DE RIESGOS '!#REF!="Alta",'MATRIZ DE RIESGOS '!#REF!="Leve"),CONCATENATE("R7C",'MATRIZ DE RIESGOS '!#REF!),"")</f>
        <v>#ERROR!</v>
      </c>
      <c r="M22" s="230" t="str">
        <f>IF(AND('MATRIZ DE RIESGOS '!#REF!="Alta",'MATRIZ DE RIESGOS '!#REF!="Leve"),CONCATENATE("R7C",'MATRIZ DE RIESGOS '!#REF!),"")</f>
        <v>#ERROR!</v>
      </c>
      <c r="N22" s="230" t="str">
        <f>IF(AND('MATRIZ DE RIESGOS '!#REF!="Alta",'MATRIZ DE RIESGOS '!#REF!="Leve"),CONCATENATE("R7C",'MATRIZ DE RIESGOS '!#REF!),"")</f>
        <v>#ERROR!</v>
      </c>
      <c r="O22" s="231" t="str">
        <f>IF(AND('MATRIZ DE RIESGOS '!#REF!="Alta",'MATRIZ DE RIESGOS '!#REF!="Leve"),CONCATENATE("R7C",'MATRIZ DE RIESGOS '!#REF!),"")</f>
        <v>#ERROR!</v>
      </c>
      <c r="P22" s="229" t="str">
        <f>IF(AND('MATRIZ DE RIESGOS '!#REF!="Alta",'MATRIZ DE RIESGOS '!#REF!="Menor"),CONCATENATE("R7C",'MATRIZ DE RIESGOS '!#REF!),"")</f>
        <v>#ERROR!</v>
      </c>
      <c r="Q22" s="230" t="str">
        <f>IF(AND('MATRIZ DE RIESGOS '!#REF!="Alta",'MATRIZ DE RIESGOS '!#REF!="Menor"),CONCATENATE("R7C",'MATRIZ DE RIESGOS '!#REF!),"")</f>
        <v>#ERROR!</v>
      </c>
      <c r="R22" s="230" t="str">
        <f>IF(AND('MATRIZ DE RIESGOS '!#REF!="Alta",'MATRIZ DE RIESGOS '!#REF!="Menor"),CONCATENATE("R7C",'MATRIZ DE RIESGOS '!#REF!),"")</f>
        <v>#ERROR!</v>
      </c>
      <c r="S22" s="230" t="str">
        <f>IF(AND('MATRIZ DE RIESGOS '!#REF!="Alta",'MATRIZ DE RIESGOS '!#REF!="Menor"),CONCATENATE("R7C",'MATRIZ DE RIESGOS '!#REF!),"")</f>
        <v>#ERROR!</v>
      </c>
      <c r="T22" s="230" t="str">
        <f>IF(AND('MATRIZ DE RIESGOS '!#REF!="Alta",'MATRIZ DE RIESGOS '!#REF!="Menor"),CONCATENATE("R7C",'MATRIZ DE RIESGOS '!#REF!),"")</f>
        <v>#ERROR!</v>
      </c>
      <c r="U22" s="231" t="str">
        <f>IF(AND('MATRIZ DE RIESGOS '!#REF!="Alta",'MATRIZ DE RIESGOS '!#REF!="Menor"),CONCATENATE("R7C",'MATRIZ DE RIESGOS '!#REF!),"")</f>
        <v>#ERROR!</v>
      </c>
      <c r="V22" s="213" t="str">
        <f>IF(AND('MATRIZ DE RIESGOS '!#REF!="Alta",'MATRIZ DE RIESGOS '!#REF!="Moderado"),CONCATENATE("R7C",'MATRIZ DE RIESGOS '!#REF!),"")</f>
        <v>#ERROR!</v>
      </c>
      <c r="W22" s="214" t="str">
        <f>IF(AND('MATRIZ DE RIESGOS '!#REF!="Alta",'MATRIZ DE RIESGOS '!#REF!="Moderado"),CONCATENATE("R7C",'MATRIZ DE RIESGOS '!#REF!),"")</f>
        <v>#ERROR!</v>
      </c>
      <c r="X22" s="214" t="str">
        <f>IF(AND('MATRIZ DE RIESGOS '!#REF!="Alta",'MATRIZ DE RIESGOS '!#REF!="Moderado"),CONCATENATE("R7C",'MATRIZ DE RIESGOS '!#REF!),"")</f>
        <v>#ERROR!</v>
      </c>
      <c r="Y22" s="214" t="str">
        <f>IF(AND('MATRIZ DE RIESGOS '!#REF!="Alta",'MATRIZ DE RIESGOS '!#REF!="Moderado"),CONCATENATE("R7C",'MATRIZ DE RIESGOS '!#REF!),"")</f>
        <v>#ERROR!</v>
      </c>
      <c r="Z22" s="214" t="str">
        <f>IF(AND('MATRIZ DE RIESGOS '!#REF!="Alta",'MATRIZ DE RIESGOS '!#REF!="Moderado"),CONCATENATE("R7C",'MATRIZ DE RIESGOS '!#REF!),"")</f>
        <v>#ERROR!</v>
      </c>
      <c r="AA22" s="215" t="str">
        <f>IF(AND('MATRIZ DE RIESGOS '!#REF!="Alta",'MATRIZ DE RIESGOS '!#REF!="Moderado"),CONCATENATE("R7C",'MATRIZ DE RIESGOS '!#REF!),"")</f>
        <v>#ERROR!</v>
      </c>
      <c r="AB22" s="213" t="str">
        <f>IF(AND('MATRIZ DE RIESGOS '!#REF!="Alta",'MATRIZ DE RIESGOS '!#REF!="Mayor"),CONCATENATE("R7C",'MATRIZ DE RIESGOS '!#REF!),"")</f>
        <v>#ERROR!</v>
      </c>
      <c r="AC22" s="214" t="str">
        <f>IF(AND('MATRIZ DE RIESGOS '!#REF!="Alta",'MATRIZ DE RIESGOS '!#REF!="Mayor"),CONCATENATE("R7C",'MATRIZ DE RIESGOS '!#REF!),"")</f>
        <v>#ERROR!</v>
      </c>
      <c r="AD22" s="214" t="str">
        <f>IF(AND('MATRIZ DE RIESGOS '!#REF!="Alta",'MATRIZ DE RIESGOS '!#REF!="Mayor"),CONCATENATE("R7C",'MATRIZ DE RIESGOS '!#REF!),"")</f>
        <v>#ERROR!</v>
      </c>
      <c r="AE22" s="214" t="str">
        <f>IF(AND('MATRIZ DE RIESGOS '!#REF!="Alta",'MATRIZ DE RIESGOS '!#REF!="Mayor"),CONCATENATE("R7C",'MATRIZ DE RIESGOS '!#REF!),"")</f>
        <v>#ERROR!</v>
      </c>
      <c r="AF22" s="214" t="str">
        <f>IF(AND('MATRIZ DE RIESGOS '!#REF!="Alta",'MATRIZ DE RIESGOS '!#REF!="Mayor"),CONCATENATE("R7C",'MATRIZ DE RIESGOS '!#REF!),"")</f>
        <v>#ERROR!</v>
      </c>
      <c r="AG22" s="215" t="str">
        <f>IF(AND('MATRIZ DE RIESGOS '!#REF!="Alta",'MATRIZ DE RIESGOS '!#REF!="Mayor"),CONCATENATE("R7C",'MATRIZ DE RIESGOS '!#REF!),"")</f>
        <v>#ERROR!</v>
      </c>
      <c r="AH22" s="216" t="str">
        <f>IF(AND('MATRIZ DE RIESGOS '!#REF!="Alta",'MATRIZ DE RIESGOS '!#REF!="Catastrófico"),CONCATENATE("R7C",'MATRIZ DE RIESGOS '!#REF!),"")</f>
        <v>#ERROR!</v>
      </c>
      <c r="AI22" s="217" t="str">
        <f>IF(AND('MATRIZ DE RIESGOS '!#REF!="Alta",'MATRIZ DE RIESGOS '!#REF!="Catastrófico"),CONCATENATE("R7C",'MATRIZ DE RIESGOS '!#REF!),"")</f>
        <v>#ERROR!</v>
      </c>
      <c r="AJ22" s="217" t="str">
        <f>IF(AND('MATRIZ DE RIESGOS '!#REF!="Alta",'MATRIZ DE RIESGOS '!#REF!="Catastrófico"),CONCATENATE("R7C",'MATRIZ DE RIESGOS '!#REF!),"")</f>
        <v>#ERROR!</v>
      </c>
      <c r="AK22" s="217" t="str">
        <f>IF(AND('MATRIZ DE RIESGOS '!#REF!="Alta",'MATRIZ DE RIESGOS '!#REF!="Catastrófico"),CONCATENATE("R7C",'MATRIZ DE RIESGOS '!#REF!),"")</f>
        <v>#ERROR!</v>
      </c>
      <c r="AL22" s="217" t="str">
        <f>IF(AND('MATRIZ DE RIESGOS '!#REF!="Alta",'MATRIZ DE RIESGOS '!#REF!="Catastrófico"),CONCATENATE("R7C",'MATRIZ DE RIESGOS '!#REF!),"")</f>
        <v>#ERROR!</v>
      </c>
      <c r="AM22" s="218" t="str">
        <f>IF(AND('MATRIZ DE RIESGOS '!#REF!="Alta",'MATRIZ DE RIESGOS '!#REF!="Catastrófico"),CONCATENATE("R7C",'MATRIZ DE RIESGOS '!#REF!),"")</f>
        <v>#ERROR!</v>
      </c>
      <c r="AN22" s="1"/>
      <c r="AO22" s="21"/>
      <c r="AT22" s="9"/>
      <c r="AU22" s="1"/>
      <c r="AV22" s="1"/>
      <c r="AW22" s="1"/>
      <c r="AX22" s="1"/>
      <c r="AY22" s="1"/>
      <c r="AZ22" s="1"/>
      <c r="BA22" s="1"/>
      <c r="BB22" s="1"/>
      <c r="BC22" s="1"/>
      <c r="BD22" s="1"/>
      <c r="BE22" s="1"/>
      <c r="BF22" s="1"/>
      <c r="BG22" s="1"/>
      <c r="BH22" s="1"/>
      <c r="BI22" s="1"/>
    </row>
    <row r="23" ht="15.0" customHeight="1">
      <c r="A23" s="1"/>
      <c r="B23" s="165"/>
      <c r="D23" s="9"/>
      <c r="E23" s="21"/>
      <c r="J23" s="229" t="str">
        <f>IF(AND('MATRIZ DE RIESGOS '!#REF!="Alta",'MATRIZ DE RIESGOS '!#REF!="Leve"),CONCATENATE("R8C",'MATRIZ DE RIESGOS '!#REF!),"")</f>
        <v>#ERROR!</v>
      </c>
      <c r="K23" s="230" t="str">
        <f>IF(AND('MATRIZ DE RIESGOS '!#REF!="Alta",'MATRIZ DE RIESGOS '!#REF!="Leve"),CONCATENATE("R8C",'MATRIZ DE RIESGOS '!#REF!),"")</f>
        <v>#ERROR!</v>
      </c>
      <c r="L23" s="230" t="str">
        <f>IF(AND('MATRIZ DE RIESGOS '!#REF!="Alta",'MATRIZ DE RIESGOS '!#REF!="Leve"),CONCATENATE("R8C",'MATRIZ DE RIESGOS '!#REF!),"")</f>
        <v>#ERROR!</v>
      </c>
      <c r="M23" s="230" t="str">
        <f>IF(AND('MATRIZ DE RIESGOS '!#REF!="Alta",'MATRIZ DE RIESGOS '!#REF!="Leve"),CONCATENATE("R8C",'MATRIZ DE RIESGOS '!#REF!),"")</f>
        <v>#ERROR!</v>
      </c>
      <c r="N23" s="230" t="str">
        <f>IF(AND('MATRIZ DE RIESGOS '!#REF!="Alta",'MATRIZ DE RIESGOS '!#REF!="Leve"),CONCATENATE("R8C",'MATRIZ DE RIESGOS '!#REF!),"")</f>
        <v>#ERROR!</v>
      </c>
      <c r="O23" s="231" t="str">
        <f>IF(AND('MATRIZ DE RIESGOS '!#REF!="Alta",'MATRIZ DE RIESGOS '!#REF!="Leve"),CONCATENATE("R8C",'MATRIZ DE RIESGOS '!#REF!),"")</f>
        <v>#ERROR!</v>
      </c>
      <c r="P23" s="229" t="str">
        <f>IF(AND('MATRIZ DE RIESGOS '!#REF!="Alta",'MATRIZ DE RIESGOS '!#REF!="Menor"),CONCATENATE("R8C",'MATRIZ DE RIESGOS '!#REF!),"")</f>
        <v>#ERROR!</v>
      </c>
      <c r="Q23" s="230" t="str">
        <f>IF(AND('MATRIZ DE RIESGOS '!#REF!="Alta",'MATRIZ DE RIESGOS '!#REF!="Menor"),CONCATENATE("R8C",'MATRIZ DE RIESGOS '!#REF!),"")</f>
        <v>#ERROR!</v>
      </c>
      <c r="R23" s="230" t="str">
        <f>IF(AND('MATRIZ DE RIESGOS '!#REF!="Alta",'MATRIZ DE RIESGOS '!#REF!="Menor"),CONCATENATE("R8C",'MATRIZ DE RIESGOS '!#REF!),"")</f>
        <v>#ERROR!</v>
      </c>
      <c r="S23" s="230" t="str">
        <f>IF(AND('MATRIZ DE RIESGOS '!#REF!="Alta",'MATRIZ DE RIESGOS '!#REF!="Menor"),CONCATENATE("R8C",'MATRIZ DE RIESGOS '!#REF!),"")</f>
        <v>#ERROR!</v>
      </c>
      <c r="T23" s="230" t="str">
        <f>IF(AND('MATRIZ DE RIESGOS '!#REF!="Alta",'MATRIZ DE RIESGOS '!#REF!="Menor"),CONCATENATE("R8C",'MATRIZ DE RIESGOS '!#REF!),"")</f>
        <v>#ERROR!</v>
      </c>
      <c r="U23" s="231" t="str">
        <f>IF(AND('MATRIZ DE RIESGOS '!#REF!="Alta",'MATRIZ DE RIESGOS '!#REF!="Menor"),CONCATENATE("R8C",'MATRIZ DE RIESGOS '!#REF!),"")</f>
        <v>#ERROR!</v>
      </c>
      <c r="V23" s="213" t="str">
        <f>IF(AND('MATRIZ DE RIESGOS '!#REF!="Alta",'MATRIZ DE RIESGOS '!#REF!="Moderado"),CONCATENATE("R8C",'MATRIZ DE RIESGOS '!#REF!),"")</f>
        <v>#ERROR!</v>
      </c>
      <c r="W23" s="214" t="str">
        <f>IF(AND('MATRIZ DE RIESGOS '!#REF!="Alta",'MATRIZ DE RIESGOS '!#REF!="Moderado"),CONCATENATE("R8C",'MATRIZ DE RIESGOS '!#REF!),"")</f>
        <v>#ERROR!</v>
      </c>
      <c r="X23" s="214" t="str">
        <f>IF(AND('MATRIZ DE RIESGOS '!#REF!="Alta",'MATRIZ DE RIESGOS '!#REF!="Moderado"),CONCATENATE("R8C",'MATRIZ DE RIESGOS '!#REF!),"")</f>
        <v>#ERROR!</v>
      </c>
      <c r="Y23" s="214" t="str">
        <f>IF(AND('MATRIZ DE RIESGOS '!#REF!="Alta",'MATRIZ DE RIESGOS '!#REF!="Moderado"),CONCATENATE("R8C",'MATRIZ DE RIESGOS '!#REF!),"")</f>
        <v>#ERROR!</v>
      </c>
      <c r="Z23" s="214" t="str">
        <f>IF(AND('MATRIZ DE RIESGOS '!#REF!="Alta",'MATRIZ DE RIESGOS '!#REF!="Moderado"),CONCATENATE("R8C",'MATRIZ DE RIESGOS '!#REF!),"")</f>
        <v>#ERROR!</v>
      </c>
      <c r="AA23" s="215" t="str">
        <f>IF(AND('MATRIZ DE RIESGOS '!#REF!="Alta",'MATRIZ DE RIESGOS '!#REF!="Moderado"),CONCATENATE("R8C",'MATRIZ DE RIESGOS '!#REF!),"")</f>
        <v>#ERROR!</v>
      </c>
      <c r="AB23" s="213" t="str">
        <f>IF(AND('MATRIZ DE RIESGOS '!#REF!="Alta",'MATRIZ DE RIESGOS '!#REF!="Mayor"),CONCATENATE("R8C",'MATRIZ DE RIESGOS '!#REF!),"")</f>
        <v>#ERROR!</v>
      </c>
      <c r="AC23" s="214" t="str">
        <f>IF(AND('MATRIZ DE RIESGOS '!#REF!="Alta",'MATRIZ DE RIESGOS '!#REF!="Mayor"),CONCATENATE("R8C",'MATRIZ DE RIESGOS '!#REF!),"")</f>
        <v>#ERROR!</v>
      </c>
      <c r="AD23" s="214" t="str">
        <f>IF(AND('MATRIZ DE RIESGOS '!#REF!="Alta",'MATRIZ DE RIESGOS '!#REF!="Mayor"),CONCATENATE("R8C",'MATRIZ DE RIESGOS '!#REF!),"")</f>
        <v>#ERROR!</v>
      </c>
      <c r="AE23" s="214" t="str">
        <f>IF(AND('MATRIZ DE RIESGOS '!#REF!="Alta",'MATRIZ DE RIESGOS '!#REF!="Mayor"),CONCATENATE("R8C",'MATRIZ DE RIESGOS '!#REF!),"")</f>
        <v>#ERROR!</v>
      </c>
      <c r="AF23" s="214" t="str">
        <f>IF(AND('MATRIZ DE RIESGOS '!#REF!="Alta",'MATRIZ DE RIESGOS '!#REF!="Mayor"),CONCATENATE("R8C",'MATRIZ DE RIESGOS '!#REF!),"")</f>
        <v>#ERROR!</v>
      </c>
      <c r="AG23" s="215" t="str">
        <f>IF(AND('MATRIZ DE RIESGOS '!#REF!="Alta",'MATRIZ DE RIESGOS '!#REF!="Mayor"),CONCATENATE("R8C",'MATRIZ DE RIESGOS '!#REF!),"")</f>
        <v>#ERROR!</v>
      </c>
      <c r="AH23" s="216" t="str">
        <f>IF(AND('MATRIZ DE RIESGOS '!#REF!="Alta",'MATRIZ DE RIESGOS '!#REF!="Catastrófico"),CONCATENATE("R8C",'MATRIZ DE RIESGOS '!#REF!),"")</f>
        <v>#ERROR!</v>
      </c>
      <c r="AI23" s="217" t="str">
        <f>IF(AND('MATRIZ DE RIESGOS '!#REF!="Alta",'MATRIZ DE RIESGOS '!#REF!="Catastrófico"),CONCATENATE("R8C",'MATRIZ DE RIESGOS '!#REF!),"")</f>
        <v>#ERROR!</v>
      </c>
      <c r="AJ23" s="217" t="str">
        <f>IF(AND('MATRIZ DE RIESGOS '!#REF!="Alta",'MATRIZ DE RIESGOS '!#REF!="Catastrófico"),CONCATENATE("R8C",'MATRIZ DE RIESGOS '!#REF!),"")</f>
        <v>#ERROR!</v>
      </c>
      <c r="AK23" s="217" t="str">
        <f>IF(AND('MATRIZ DE RIESGOS '!#REF!="Alta",'MATRIZ DE RIESGOS '!#REF!="Catastrófico"),CONCATENATE("R8C",'MATRIZ DE RIESGOS '!#REF!),"")</f>
        <v>#ERROR!</v>
      </c>
      <c r="AL23" s="217" t="str">
        <f>IF(AND('MATRIZ DE RIESGOS '!#REF!="Alta",'MATRIZ DE RIESGOS '!#REF!="Catastrófico"),CONCATENATE("R8C",'MATRIZ DE RIESGOS '!#REF!),"")</f>
        <v>#ERROR!</v>
      </c>
      <c r="AM23" s="218" t="str">
        <f>IF(AND('MATRIZ DE RIESGOS '!#REF!="Alta",'MATRIZ DE RIESGOS '!#REF!="Catastrófico"),CONCATENATE("R8C",'MATRIZ DE RIESGOS '!#REF!),"")</f>
        <v>#ERROR!</v>
      </c>
      <c r="AN23" s="1"/>
      <c r="AO23" s="21"/>
      <c r="AT23" s="9"/>
      <c r="AU23" s="1"/>
      <c r="AV23" s="1"/>
      <c r="AW23" s="1"/>
      <c r="AX23" s="1"/>
      <c r="AY23" s="1"/>
      <c r="AZ23" s="1"/>
      <c r="BA23" s="1"/>
      <c r="BB23" s="1"/>
      <c r="BC23" s="1"/>
      <c r="BD23" s="1"/>
      <c r="BE23" s="1"/>
      <c r="BF23" s="1"/>
      <c r="BG23" s="1"/>
      <c r="BH23" s="1"/>
      <c r="BI23" s="1"/>
    </row>
    <row r="24" ht="15.0" customHeight="1">
      <c r="A24" s="1"/>
      <c r="B24" s="165"/>
      <c r="D24" s="9"/>
      <c r="E24" s="21"/>
      <c r="J24" s="229" t="str">
        <f>IF(AND('MATRIZ DE RIESGOS '!#REF!="Alta",'MATRIZ DE RIESGOS '!#REF!="Leve"),CONCATENATE("R9C",'MATRIZ DE RIESGOS '!#REF!),"")</f>
        <v>#ERROR!</v>
      </c>
      <c r="K24" s="230" t="str">
        <f>IF(AND('MATRIZ DE RIESGOS '!#REF!="Alta",'MATRIZ DE RIESGOS '!#REF!="Leve"),CONCATENATE("R9C",'MATRIZ DE RIESGOS '!#REF!),"")</f>
        <v>#ERROR!</v>
      </c>
      <c r="L24" s="230" t="str">
        <f>IF(AND('MATRIZ DE RIESGOS '!#REF!="Alta",'MATRIZ DE RIESGOS '!#REF!="Leve"),CONCATENATE("R9C",'MATRIZ DE RIESGOS '!#REF!),"")</f>
        <v>#ERROR!</v>
      </c>
      <c r="M24" s="230" t="str">
        <f>IF(AND('MATRIZ DE RIESGOS '!#REF!="Alta",'MATRIZ DE RIESGOS '!#REF!="Leve"),CONCATENATE("R9C",'MATRIZ DE RIESGOS '!#REF!),"")</f>
        <v>#ERROR!</v>
      </c>
      <c r="N24" s="230" t="str">
        <f>IF(AND('MATRIZ DE RIESGOS '!#REF!="Alta",'MATRIZ DE RIESGOS '!#REF!="Leve"),CONCATENATE("R9C",'MATRIZ DE RIESGOS '!#REF!),"")</f>
        <v>#ERROR!</v>
      </c>
      <c r="O24" s="231" t="str">
        <f>IF(AND('MATRIZ DE RIESGOS '!#REF!="Alta",'MATRIZ DE RIESGOS '!#REF!="Leve"),CONCATENATE("R9C",'MATRIZ DE RIESGOS '!#REF!),"")</f>
        <v>#ERROR!</v>
      </c>
      <c r="P24" s="229" t="str">
        <f>IF(AND('MATRIZ DE RIESGOS '!#REF!="Alta",'MATRIZ DE RIESGOS '!#REF!="Menor"),CONCATENATE("R9C",'MATRIZ DE RIESGOS '!#REF!),"")</f>
        <v>#ERROR!</v>
      </c>
      <c r="Q24" s="230" t="str">
        <f>IF(AND('MATRIZ DE RIESGOS '!#REF!="Alta",'MATRIZ DE RIESGOS '!#REF!="Menor"),CONCATENATE("R9C",'MATRIZ DE RIESGOS '!#REF!),"")</f>
        <v>#ERROR!</v>
      </c>
      <c r="R24" s="230" t="str">
        <f>IF(AND('MATRIZ DE RIESGOS '!#REF!="Alta",'MATRIZ DE RIESGOS '!#REF!="Menor"),CONCATENATE("R9C",'MATRIZ DE RIESGOS '!#REF!),"")</f>
        <v>#ERROR!</v>
      </c>
      <c r="S24" s="230" t="str">
        <f>IF(AND('MATRIZ DE RIESGOS '!#REF!="Alta",'MATRIZ DE RIESGOS '!#REF!="Menor"),CONCATENATE("R9C",'MATRIZ DE RIESGOS '!#REF!),"")</f>
        <v>#ERROR!</v>
      </c>
      <c r="T24" s="230" t="str">
        <f>IF(AND('MATRIZ DE RIESGOS '!#REF!="Alta",'MATRIZ DE RIESGOS '!#REF!="Menor"),CONCATENATE("R9C",'MATRIZ DE RIESGOS '!#REF!),"")</f>
        <v>#ERROR!</v>
      </c>
      <c r="U24" s="231" t="str">
        <f>IF(AND('MATRIZ DE RIESGOS '!#REF!="Alta",'MATRIZ DE RIESGOS '!#REF!="Menor"),CONCATENATE("R9C",'MATRIZ DE RIESGOS '!#REF!),"")</f>
        <v>#ERROR!</v>
      </c>
      <c r="V24" s="213" t="str">
        <f>IF(AND('MATRIZ DE RIESGOS '!#REF!="Alta",'MATRIZ DE RIESGOS '!#REF!="Moderado"),CONCATENATE("R9C",'MATRIZ DE RIESGOS '!#REF!),"")</f>
        <v>#ERROR!</v>
      </c>
      <c r="W24" s="214" t="str">
        <f>IF(AND('MATRIZ DE RIESGOS '!#REF!="Alta",'MATRIZ DE RIESGOS '!#REF!="Moderado"),CONCATENATE("R9C",'MATRIZ DE RIESGOS '!#REF!),"")</f>
        <v>#ERROR!</v>
      </c>
      <c r="X24" s="214" t="str">
        <f>IF(AND('MATRIZ DE RIESGOS '!#REF!="Alta",'MATRIZ DE RIESGOS '!#REF!="Moderado"),CONCATENATE("R9C",'MATRIZ DE RIESGOS '!#REF!),"")</f>
        <v>#ERROR!</v>
      </c>
      <c r="Y24" s="214" t="str">
        <f>IF(AND('MATRIZ DE RIESGOS '!#REF!="Alta",'MATRIZ DE RIESGOS '!#REF!="Moderado"),CONCATENATE("R9C",'MATRIZ DE RIESGOS '!#REF!),"")</f>
        <v>#ERROR!</v>
      </c>
      <c r="Z24" s="214" t="str">
        <f>IF(AND('MATRIZ DE RIESGOS '!#REF!="Alta",'MATRIZ DE RIESGOS '!#REF!="Moderado"),CONCATENATE("R9C",'MATRIZ DE RIESGOS '!#REF!),"")</f>
        <v>#ERROR!</v>
      </c>
      <c r="AA24" s="215" t="str">
        <f>IF(AND('MATRIZ DE RIESGOS '!#REF!="Alta",'MATRIZ DE RIESGOS '!#REF!="Moderado"),CONCATENATE("R9C",'MATRIZ DE RIESGOS '!#REF!),"")</f>
        <v>#ERROR!</v>
      </c>
      <c r="AB24" s="213" t="str">
        <f>IF(AND('MATRIZ DE RIESGOS '!#REF!="Alta",'MATRIZ DE RIESGOS '!#REF!="Mayor"),CONCATENATE("R9C",'MATRIZ DE RIESGOS '!#REF!),"")</f>
        <v>#ERROR!</v>
      </c>
      <c r="AC24" s="214" t="str">
        <f>IF(AND('MATRIZ DE RIESGOS '!#REF!="Alta",'MATRIZ DE RIESGOS '!#REF!="Mayor"),CONCATENATE("R9C",'MATRIZ DE RIESGOS '!#REF!),"")</f>
        <v>#ERROR!</v>
      </c>
      <c r="AD24" s="214" t="str">
        <f>IF(AND('MATRIZ DE RIESGOS '!#REF!="Alta",'MATRIZ DE RIESGOS '!#REF!="Mayor"),CONCATENATE("R9C",'MATRIZ DE RIESGOS '!#REF!),"")</f>
        <v>#ERROR!</v>
      </c>
      <c r="AE24" s="214" t="str">
        <f>IF(AND('MATRIZ DE RIESGOS '!#REF!="Alta",'MATRIZ DE RIESGOS '!#REF!="Mayor"),CONCATENATE("R9C",'MATRIZ DE RIESGOS '!#REF!),"")</f>
        <v>#ERROR!</v>
      </c>
      <c r="AF24" s="214" t="str">
        <f>IF(AND('MATRIZ DE RIESGOS '!#REF!="Alta",'MATRIZ DE RIESGOS '!#REF!="Mayor"),CONCATENATE("R9C",'MATRIZ DE RIESGOS '!#REF!),"")</f>
        <v>#ERROR!</v>
      </c>
      <c r="AG24" s="215" t="str">
        <f>IF(AND('MATRIZ DE RIESGOS '!#REF!="Alta",'MATRIZ DE RIESGOS '!#REF!="Mayor"),CONCATENATE("R9C",'MATRIZ DE RIESGOS '!#REF!),"")</f>
        <v>#ERROR!</v>
      </c>
      <c r="AH24" s="216" t="str">
        <f>IF(AND('MATRIZ DE RIESGOS '!#REF!="Alta",'MATRIZ DE RIESGOS '!#REF!="Catastrófico"),CONCATENATE("R9C",'MATRIZ DE RIESGOS '!#REF!),"")</f>
        <v>#ERROR!</v>
      </c>
      <c r="AI24" s="217" t="str">
        <f>IF(AND('MATRIZ DE RIESGOS '!#REF!="Alta",'MATRIZ DE RIESGOS '!#REF!="Catastrófico"),CONCATENATE("R9C",'MATRIZ DE RIESGOS '!#REF!),"")</f>
        <v>#ERROR!</v>
      </c>
      <c r="AJ24" s="217" t="str">
        <f>IF(AND('MATRIZ DE RIESGOS '!#REF!="Alta",'MATRIZ DE RIESGOS '!#REF!="Catastrófico"),CONCATENATE("R9C",'MATRIZ DE RIESGOS '!#REF!),"")</f>
        <v>#ERROR!</v>
      </c>
      <c r="AK24" s="217" t="str">
        <f>IF(AND('MATRIZ DE RIESGOS '!#REF!="Alta",'MATRIZ DE RIESGOS '!#REF!="Catastrófico"),CONCATENATE("R9C",'MATRIZ DE RIESGOS '!#REF!),"")</f>
        <v>#ERROR!</v>
      </c>
      <c r="AL24" s="217" t="str">
        <f>IF(AND('MATRIZ DE RIESGOS '!#REF!="Alta",'MATRIZ DE RIESGOS '!#REF!="Catastrófico"),CONCATENATE("R9C",'MATRIZ DE RIESGOS '!#REF!),"")</f>
        <v>#ERROR!</v>
      </c>
      <c r="AM24" s="218" t="str">
        <f>IF(AND('MATRIZ DE RIESGOS '!#REF!="Alta",'MATRIZ DE RIESGOS '!#REF!="Catastrófico"),CONCATENATE("R9C",'MATRIZ DE RIESGOS '!#REF!),"")</f>
        <v>#ERROR!</v>
      </c>
      <c r="AN24" s="1"/>
      <c r="AO24" s="21"/>
      <c r="AT24" s="9"/>
      <c r="AU24" s="1"/>
      <c r="AV24" s="1"/>
      <c r="AW24" s="1"/>
      <c r="AX24" s="1"/>
      <c r="AY24" s="1"/>
      <c r="AZ24" s="1"/>
      <c r="BA24" s="1"/>
      <c r="BB24" s="1"/>
      <c r="BC24" s="1"/>
      <c r="BD24" s="1"/>
      <c r="BE24" s="1"/>
      <c r="BF24" s="1"/>
      <c r="BG24" s="1"/>
      <c r="BH24" s="1"/>
      <c r="BI24" s="1"/>
    </row>
    <row r="25" ht="15.75" customHeight="1">
      <c r="A25" s="1"/>
      <c r="B25" s="165"/>
      <c r="D25" s="9"/>
      <c r="E25" s="187"/>
      <c r="F25" s="188"/>
      <c r="G25" s="188"/>
      <c r="H25" s="188"/>
      <c r="I25" s="188"/>
      <c r="J25" s="232" t="str">
        <f>IF(AND('MATRIZ DE RIESGOS '!#REF!="Alta",'MATRIZ DE RIESGOS '!#REF!="Leve"),CONCATENATE("R10C",'MATRIZ DE RIESGOS '!#REF!),"")</f>
        <v>#ERROR!</v>
      </c>
      <c r="K25" s="233" t="str">
        <f>IF(AND('MATRIZ DE RIESGOS '!#REF!="Alta",'MATRIZ DE RIESGOS '!#REF!="Leve"),CONCATENATE("R10C",'MATRIZ DE RIESGOS '!#REF!),"")</f>
        <v>#ERROR!</v>
      </c>
      <c r="L25" s="233" t="str">
        <f>IF(AND('MATRIZ DE RIESGOS '!#REF!="Alta",'MATRIZ DE RIESGOS '!#REF!="Leve"),CONCATENATE("R10C",'MATRIZ DE RIESGOS '!#REF!),"")</f>
        <v>#ERROR!</v>
      </c>
      <c r="M25" s="233" t="str">
        <f>IF(AND('MATRIZ DE RIESGOS '!#REF!="Alta",'MATRIZ DE RIESGOS '!#REF!="Leve"),CONCATENATE("R10C",'MATRIZ DE RIESGOS '!#REF!),"")</f>
        <v>#ERROR!</v>
      </c>
      <c r="N25" s="233" t="str">
        <f>IF(AND('MATRIZ DE RIESGOS '!#REF!="Alta",'MATRIZ DE RIESGOS '!#REF!="Leve"),CONCATENATE("R10C",'MATRIZ DE RIESGOS '!#REF!),"")</f>
        <v>#ERROR!</v>
      </c>
      <c r="O25" s="234" t="str">
        <f>IF(AND('MATRIZ DE RIESGOS '!#REF!="Alta",'MATRIZ DE RIESGOS '!#REF!="Leve"),CONCATENATE("R10C",'MATRIZ DE RIESGOS '!#REF!),"")</f>
        <v>#ERROR!</v>
      </c>
      <c r="P25" s="232" t="str">
        <f>IF(AND('MATRIZ DE RIESGOS '!#REF!="Alta",'MATRIZ DE RIESGOS '!#REF!="Menor"),CONCATENATE("R10C",'MATRIZ DE RIESGOS '!#REF!),"")</f>
        <v>#ERROR!</v>
      </c>
      <c r="Q25" s="233" t="str">
        <f>IF(AND('MATRIZ DE RIESGOS '!#REF!="Alta",'MATRIZ DE RIESGOS '!#REF!="Menor"),CONCATENATE("R10C",'MATRIZ DE RIESGOS '!#REF!),"")</f>
        <v>#ERROR!</v>
      </c>
      <c r="R25" s="233" t="str">
        <f>IF(AND('MATRIZ DE RIESGOS '!#REF!="Alta",'MATRIZ DE RIESGOS '!#REF!="Menor"),CONCATENATE("R10C",'MATRIZ DE RIESGOS '!#REF!),"")</f>
        <v>#ERROR!</v>
      </c>
      <c r="S25" s="233" t="str">
        <f>IF(AND('MATRIZ DE RIESGOS '!#REF!="Alta",'MATRIZ DE RIESGOS '!#REF!="Menor"),CONCATENATE("R10C",'MATRIZ DE RIESGOS '!#REF!),"")</f>
        <v>#ERROR!</v>
      </c>
      <c r="T25" s="233" t="str">
        <f>IF(AND('MATRIZ DE RIESGOS '!#REF!="Alta",'MATRIZ DE RIESGOS '!#REF!="Menor"),CONCATENATE("R10C",'MATRIZ DE RIESGOS '!#REF!),"")</f>
        <v>#ERROR!</v>
      </c>
      <c r="U25" s="234" t="str">
        <f>IF(AND('MATRIZ DE RIESGOS '!#REF!="Alta",'MATRIZ DE RIESGOS '!#REF!="Menor"),CONCATENATE("R10C",'MATRIZ DE RIESGOS '!#REF!),"")</f>
        <v>#ERROR!</v>
      </c>
      <c r="V25" s="219" t="str">
        <f>IF(AND('MATRIZ DE RIESGOS '!#REF!="Alta",'MATRIZ DE RIESGOS '!#REF!="Moderado"),CONCATENATE("R10C",'MATRIZ DE RIESGOS '!#REF!),"")</f>
        <v>#ERROR!</v>
      </c>
      <c r="W25" s="220" t="str">
        <f>IF(AND('MATRIZ DE RIESGOS '!#REF!="Alta",'MATRIZ DE RIESGOS '!#REF!="Moderado"),CONCATENATE("R10C",'MATRIZ DE RIESGOS '!#REF!),"")</f>
        <v>#ERROR!</v>
      </c>
      <c r="X25" s="220" t="str">
        <f>IF(AND('MATRIZ DE RIESGOS '!#REF!="Alta",'MATRIZ DE RIESGOS '!#REF!="Moderado"),CONCATENATE("R10C",'MATRIZ DE RIESGOS '!#REF!),"")</f>
        <v>#ERROR!</v>
      </c>
      <c r="Y25" s="220" t="str">
        <f>IF(AND('MATRIZ DE RIESGOS '!#REF!="Alta",'MATRIZ DE RIESGOS '!#REF!="Moderado"),CONCATENATE("R10C",'MATRIZ DE RIESGOS '!#REF!),"")</f>
        <v>#ERROR!</v>
      </c>
      <c r="Z25" s="220" t="str">
        <f>IF(AND('MATRIZ DE RIESGOS '!#REF!="Alta",'MATRIZ DE RIESGOS '!#REF!="Moderado"),CONCATENATE("R10C",'MATRIZ DE RIESGOS '!#REF!),"")</f>
        <v>#ERROR!</v>
      </c>
      <c r="AA25" s="221" t="str">
        <f>IF(AND('MATRIZ DE RIESGOS '!#REF!="Alta",'MATRIZ DE RIESGOS '!#REF!="Moderado"),CONCATENATE("R10C",'MATRIZ DE RIESGOS '!#REF!),"")</f>
        <v>#ERROR!</v>
      </c>
      <c r="AB25" s="219" t="str">
        <f>IF(AND('MATRIZ DE RIESGOS '!#REF!="Alta",'MATRIZ DE RIESGOS '!#REF!="Mayor"),CONCATENATE("R10C",'MATRIZ DE RIESGOS '!#REF!),"")</f>
        <v>#ERROR!</v>
      </c>
      <c r="AC25" s="220" t="str">
        <f>IF(AND('MATRIZ DE RIESGOS '!#REF!="Alta",'MATRIZ DE RIESGOS '!#REF!="Mayor"),CONCATENATE("R10C",'MATRIZ DE RIESGOS '!#REF!),"")</f>
        <v>#ERROR!</v>
      </c>
      <c r="AD25" s="220" t="str">
        <f>IF(AND('MATRIZ DE RIESGOS '!#REF!="Alta",'MATRIZ DE RIESGOS '!#REF!="Mayor"),CONCATENATE("R10C",'MATRIZ DE RIESGOS '!#REF!),"")</f>
        <v>#ERROR!</v>
      </c>
      <c r="AE25" s="220" t="str">
        <f>IF(AND('MATRIZ DE RIESGOS '!#REF!="Alta",'MATRIZ DE RIESGOS '!#REF!="Mayor"),CONCATENATE("R10C",'MATRIZ DE RIESGOS '!#REF!),"")</f>
        <v>#ERROR!</v>
      </c>
      <c r="AF25" s="220" t="str">
        <f>IF(AND('MATRIZ DE RIESGOS '!#REF!="Alta",'MATRIZ DE RIESGOS '!#REF!="Mayor"),CONCATENATE("R10C",'MATRIZ DE RIESGOS '!#REF!),"")</f>
        <v>#ERROR!</v>
      </c>
      <c r="AG25" s="221" t="str">
        <f>IF(AND('MATRIZ DE RIESGOS '!#REF!="Alta",'MATRIZ DE RIESGOS '!#REF!="Mayor"),CONCATENATE("R10C",'MATRIZ DE RIESGOS '!#REF!),"")</f>
        <v>#ERROR!</v>
      </c>
      <c r="AH25" s="222" t="str">
        <f>IF(AND('MATRIZ DE RIESGOS '!#REF!="Alta",'MATRIZ DE RIESGOS '!#REF!="Catastrófico"),CONCATENATE("R10C",'MATRIZ DE RIESGOS '!#REF!),"")</f>
        <v>#ERROR!</v>
      </c>
      <c r="AI25" s="223" t="str">
        <f>IF(AND('MATRIZ DE RIESGOS '!#REF!="Alta",'MATRIZ DE RIESGOS '!#REF!="Catastrófico"),CONCATENATE("R10C",'MATRIZ DE RIESGOS '!#REF!),"")</f>
        <v>#ERROR!</v>
      </c>
      <c r="AJ25" s="223" t="str">
        <f>IF(AND('MATRIZ DE RIESGOS '!#REF!="Alta",'MATRIZ DE RIESGOS '!#REF!="Catastrófico"),CONCATENATE("R10C",'MATRIZ DE RIESGOS '!#REF!),"")</f>
        <v>#ERROR!</v>
      </c>
      <c r="AK25" s="223" t="str">
        <f>IF(AND('MATRIZ DE RIESGOS '!#REF!="Alta",'MATRIZ DE RIESGOS '!#REF!="Catastrófico"),CONCATENATE("R10C",'MATRIZ DE RIESGOS '!#REF!),"")</f>
        <v>#ERROR!</v>
      </c>
      <c r="AL25" s="223" t="str">
        <f>IF(AND('MATRIZ DE RIESGOS '!#REF!="Alta",'MATRIZ DE RIESGOS '!#REF!="Catastrófico"),CONCATENATE("R10C",'MATRIZ DE RIESGOS '!#REF!),"")</f>
        <v>#ERROR!</v>
      </c>
      <c r="AM25" s="224" t="str">
        <f>IF(AND('MATRIZ DE RIESGOS '!#REF!="Alta",'MATRIZ DE RIESGOS '!#REF!="Catastrófico"),CONCATENATE("R10C",'MATRIZ DE RIESGOS '!#REF!),"")</f>
        <v>#ERROR!</v>
      </c>
      <c r="AN25" s="1"/>
      <c r="AO25" s="187"/>
      <c r="AP25" s="188"/>
      <c r="AQ25" s="188"/>
      <c r="AR25" s="188"/>
      <c r="AS25" s="188"/>
      <c r="AT25" s="189"/>
      <c r="AU25" s="1"/>
      <c r="AV25" s="1"/>
      <c r="AW25" s="1"/>
      <c r="AX25" s="1"/>
      <c r="AY25" s="1"/>
      <c r="AZ25" s="1"/>
      <c r="BA25" s="1"/>
      <c r="BB25" s="1"/>
      <c r="BC25" s="1"/>
      <c r="BD25" s="1"/>
      <c r="BE25" s="1"/>
      <c r="BF25" s="1"/>
      <c r="BG25" s="1"/>
      <c r="BH25" s="1"/>
      <c r="BI25" s="1"/>
    </row>
    <row r="26" ht="15.0" customHeight="1">
      <c r="A26" s="1"/>
      <c r="B26" s="165"/>
      <c r="D26" s="9"/>
      <c r="E26" s="205" t="s">
        <v>133</v>
      </c>
      <c r="F26" s="173"/>
      <c r="G26" s="173"/>
      <c r="H26" s="173"/>
      <c r="I26" s="174"/>
      <c r="J26" s="225" t="str">
        <f>IF(AND('MATRIZ DE RIESGOS '!$Y$9="Media",'MATRIZ DE RIESGOS '!$AA$9="Leve"),CONCATENATE("R1C",'MATRIZ DE RIESGOS '!$O$9),"")</f>
        <v/>
      </c>
      <c r="K26" s="226" t="str">
        <f>IF(AND('MATRIZ DE RIESGOS '!$Y$10="Media",'MATRIZ DE RIESGOS '!$AA$10="Leve"),CONCATENATE("R1C",'MATRIZ DE RIESGOS '!$O$10),"")</f>
        <v/>
      </c>
      <c r="L26" s="226" t="str">
        <f>IF(AND('MATRIZ DE RIESGOS '!$Y$11="Media",'MATRIZ DE RIESGOS '!$AA$11="Leve"),CONCATENATE("R1C",'MATRIZ DE RIESGOS '!$O$11),"")</f>
        <v/>
      </c>
      <c r="M26" s="226" t="str">
        <f>IF(AND('MATRIZ DE RIESGOS '!#REF!="Media",'MATRIZ DE RIESGOS '!#REF!="Leve"),CONCATENATE("R1C",'MATRIZ DE RIESGOS '!#REF!),"")</f>
        <v>#ERROR!</v>
      </c>
      <c r="N26" s="226" t="str">
        <f>IF(AND('MATRIZ DE RIESGOS '!#REF!="Media",'MATRIZ DE RIESGOS '!#REF!="Leve"),CONCATENATE("R1C",'MATRIZ DE RIESGOS '!#REF!),"")</f>
        <v>#ERROR!</v>
      </c>
      <c r="O26" s="227" t="str">
        <f>IF(AND('MATRIZ DE RIESGOS '!#REF!="Media",'MATRIZ DE RIESGOS '!#REF!="Leve"),CONCATENATE("R1C",'MATRIZ DE RIESGOS '!#REF!),"")</f>
        <v>#ERROR!</v>
      </c>
      <c r="P26" s="225" t="str">
        <f>IF(AND('MATRIZ DE RIESGOS '!$Y$9="Media",'MATRIZ DE RIESGOS '!$AA$9="Menor"),CONCATENATE("R1C",'MATRIZ DE RIESGOS '!$O$9),"")</f>
        <v/>
      </c>
      <c r="Q26" s="226" t="str">
        <f>IF(AND('MATRIZ DE RIESGOS '!$Y$10="Media",'MATRIZ DE RIESGOS '!$AA$10="Menor"),CONCATENATE("R1C",'MATRIZ DE RIESGOS '!$O$10),"")</f>
        <v/>
      </c>
      <c r="R26" s="226" t="str">
        <f>IF(AND('MATRIZ DE RIESGOS '!$Y$11="Media",'MATRIZ DE RIESGOS '!$AA$11="Menor"),CONCATENATE("R1C",'MATRIZ DE RIESGOS '!$O$11),"")</f>
        <v/>
      </c>
      <c r="S26" s="226" t="str">
        <f>IF(AND('MATRIZ DE RIESGOS '!#REF!="Media",'MATRIZ DE RIESGOS '!#REF!="Menor"),CONCATENATE("R1C",'MATRIZ DE RIESGOS '!#REF!),"")</f>
        <v>#ERROR!</v>
      </c>
      <c r="T26" s="226" t="str">
        <f>IF(AND('MATRIZ DE RIESGOS '!#REF!="Media",'MATRIZ DE RIESGOS '!#REF!="Menor"),CONCATENATE("R1C",'MATRIZ DE RIESGOS '!#REF!),"")</f>
        <v>#ERROR!</v>
      </c>
      <c r="U26" s="227" t="str">
        <f>IF(AND('MATRIZ DE RIESGOS '!#REF!="Media",'MATRIZ DE RIESGOS '!#REF!="Menor"),CONCATENATE("R1C",'MATRIZ DE RIESGOS '!#REF!),"")</f>
        <v>#ERROR!</v>
      </c>
      <c r="V26" s="225" t="str">
        <f>IF(AND('MATRIZ DE RIESGOS '!$Y$9="Media",'MATRIZ DE RIESGOS '!$AA$9="Moderado"),CONCATENATE("R1C",'MATRIZ DE RIESGOS '!$O$9),"")</f>
        <v/>
      </c>
      <c r="W26" s="226" t="str">
        <f>IF(AND('MATRIZ DE RIESGOS '!$Y$10="Media",'MATRIZ DE RIESGOS '!$AA$10="Moderado"),CONCATENATE("R1C",'MATRIZ DE RIESGOS '!$O$10),"")</f>
        <v/>
      </c>
      <c r="X26" s="226" t="str">
        <f>IF(AND('MATRIZ DE RIESGOS '!$Y$11="Media",'MATRIZ DE RIESGOS '!$AA$11="Moderado"),CONCATENATE("R1C",'MATRIZ DE RIESGOS '!$O$11),"")</f>
        <v/>
      </c>
      <c r="Y26" s="226" t="str">
        <f>IF(AND('MATRIZ DE RIESGOS '!#REF!="Media",'MATRIZ DE RIESGOS '!#REF!="Moderado"),CONCATENATE("R1C",'MATRIZ DE RIESGOS '!#REF!),"")</f>
        <v>#ERROR!</v>
      </c>
      <c r="Z26" s="226" t="str">
        <f>IF(AND('MATRIZ DE RIESGOS '!#REF!="Media",'MATRIZ DE RIESGOS '!#REF!="Moderado"),CONCATENATE("R1C",'MATRIZ DE RIESGOS '!#REF!),"")</f>
        <v>#ERROR!</v>
      </c>
      <c r="AA26" s="227" t="str">
        <f>IF(AND('MATRIZ DE RIESGOS '!#REF!="Media",'MATRIZ DE RIESGOS '!#REF!="Moderado"),CONCATENATE("R1C",'MATRIZ DE RIESGOS '!#REF!),"")</f>
        <v>#ERROR!</v>
      </c>
      <c r="AB26" s="206" t="str">
        <f>IF(AND('MATRIZ DE RIESGOS '!$Y$9="Media",'MATRIZ DE RIESGOS '!$AA$9="Mayor"),CONCATENATE("R1C",'MATRIZ DE RIESGOS '!$O$9),"")</f>
        <v/>
      </c>
      <c r="AC26" s="207" t="str">
        <f>IF(AND('MATRIZ DE RIESGOS '!$Y$10="Media",'MATRIZ DE RIESGOS '!$AA$10="Mayor"),CONCATENATE("R1C",'MATRIZ DE RIESGOS '!$O$10),"")</f>
        <v/>
      </c>
      <c r="AD26" s="207" t="str">
        <f>IF(AND('MATRIZ DE RIESGOS '!$Y$11="Media",'MATRIZ DE RIESGOS '!$AA$11="Mayor"),CONCATENATE("R1C",'MATRIZ DE RIESGOS '!$O$11),"")</f>
        <v/>
      </c>
      <c r="AE26" s="207" t="str">
        <f>IF(AND('MATRIZ DE RIESGOS '!#REF!="Media",'MATRIZ DE RIESGOS '!#REF!="Mayor"),CONCATENATE("R1C",'MATRIZ DE RIESGOS '!#REF!),"")</f>
        <v>#ERROR!</v>
      </c>
      <c r="AF26" s="207" t="str">
        <f>IF(AND('MATRIZ DE RIESGOS '!#REF!="Media",'MATRIZ DE RIESGOS '!#REF!="Mayor"),CONCATENATE("R1C",'MATRIZ DE RIESGOS '!#REF!),"")</f>
        <v>#ERROR!</v>
      </c>
      <c r="AG26" s="208" t="str">
        <f>IF(AND('MATRIZ DE RIESGOS '!#REF!="Media",'MATRIZ DE RIESGOS '!#REF!="Mayor"),CONCATENATE("R1C",'MATRIZ DE RIESGOS '!#REF!),"")</f>
        <v>#ERROR!</v>
      </c>
      <c r="AH26" s="209" t="str">
        <f>IF(AND('MATRIZ DE RIESGOS '!$Y$9="Media",'MATRIZ DE RIESGOS '!$AA$9="Catastrófico"),CONCATENATE("R1C",'MATRIZ DE RIESGOS '!$O$9),"")</f>
        <v/>
      </c>
      <c r="AI26" s="210" t="str">
        <f>IF(AND('MATRIZ DE RIESGOS '!$Y$10="Media",'MATRIZ DE RIESGOS '!$AA$10="Catastrófico"),CONCATENATE("R1C",'MATRIZ DE RIESGOS '!$O$10),"")</f>
        <v/>
      </c>
      <c r="AJ26" s="210" t="str">
        <f>IF(AND('MATRIZ DE RIESGOS '!$Y$11="Media",'MATRIZ DE RIESGOS '!$AA$11="Catastrófico"),CONCATENATE("R1C",'MATRIZ DE RIESGOS '!$O$11),"")</f>
        <v/>
      </c>
      <c r="AK26" s="210" t="str">
        <f>IF(AND('MATRIZ DE RIESGOS '!#REF!="Media",'MATRIZ DE RIESGOS '!#REF!="Catastrófico"),CONCATENATE("R1C",'MATRIZ DE RIESGOS '!#REF!),"")</f>
        <v>#ERROR!</v>
      </c>
      <c r="AL26" s="210" t="str">
        <f>IF(AND('MATRIZ DE RIESGOS '!#REF!="Media",'MATRIZ DE RIESGOS '!#REF!="Catastrófico"),CONCATENATE("R1C",'MATRIZ DE RIESGOS '!#REF!),"")</f>
        <v>#ERROR!</v>
      </c>
      <c r="AM26" s="211" t="str">
        <f>IF(AND('MATRIZ DE RIESGOS '!#REF!="Media",'MATRIZ DE RIESGOS '!#REF!="Catastrófico"),CONCATENATE("R1C",'MATRIZ DE RIESGOS '!#REF!),"")</f>
        <v>#ERROR!</v>
      </c>
      <c r="AN26" s="1"/>
      <c r="AO26" s="235" t="s">
        <v>134</v>
      </c>
      <c r="AP26" s="173"/>
      <c r="AQ26" s="173"/>
      <c r="AR26" s="173"/>
      <c r="AS26" s="173"/>
      <c r="AT26" s="174"/>
      <c r="AU26" s="1"/>
      <c r="AV26" s="1"/>
      <c r="AW26" s="1"/>
      <c r="AX26" s="1"/>
      <c r="AY26" s="1"/>
      <c r="AZ26" s="1"/>
      <c r="BA26" s="1"/>
      <c r="BB26" s="1"/>
      <c r="BC26" s="1"/>
      <c r="BD26" s="1"/>
      <c r="BE26" s="1"/>
      <c r="BF26" s="1"/>
      <c r="BG26" s="1"/>
      <c r="BH26" s="1"/>
      <c r="BI26" s="1"/>
    </row>
    <row r="27" ht="15.0" customHeight="1">
      <c r="A27" s="1"/>
      <c r="B27" s="165"/>
      <c r="D27" s="9"/>
      <c r="E27" s="21"/>
      <c r="I27" s="9"/>
      <c r="J27" s="229" t="str">
        <f>IF(AND('MATRIZ DE RIESGOS '!#REF!="Media",'MATRIZ DE RIESGOS '!#REF!="Leve"),CONCATENATE("R2C",'MATRIZ DE RIESGOS '!#REF!),"")</f>
        <v>#ERROR!</v>
      </c>
      <c r="K27" s="230" t="str">
        <f>IF(AND('MATRIZ DE RIESGOS '!#REF!="Media",'MATRIZ DE RIESGOS '!#REF!="Leve"),CONCATENATE("R2C",'MATRIZ DE RIESGOS '!#REF!),"")</f>
        <v>#ERROR!</v>
      </c>
      <c r="L27" s="230" t="str">
        <f>IF(AND('MATRIZ DE RIESGOS '!#REF!="Media",'MATRIZ DE RIESGOS '!#REF!="Leve"),CONCATENATE("R2C",'MATRIZ DE RIESGOS '!#REF!),"")</f>
        <v>#ERROR!</v>
      </c>
      <c r="M27" s="230" t="str">
        <f>IF(AND('MATRIZ DE RIESGOS '!#REF!="Media",'MATRIZ DE RIESGOS '!#REF!="Leve"),CONCATENATE("R2C",'MATRIZ DE RIESGOS '!#REF!),"")</f>
        <v>#ERROR!</v>
      </c>
      <c r="N27" s="230" t="str">
        <f>IF(AND('MATRIZ DE RIESGOS '!#REF!="Media",'MATRIZ DE RIESGOS '!#REF!="Leve"),CONCATENATE("R2C",'MATRIZ DE RIESGOS '!#REF!),"")</f>
        <v>#ERROR!</v>
      </c>
      <c r="O27" s="231" t="str">
        <f>IF(AND('MATRIZ DE RIESGOS '!#REF!="Media",'MATRIZ DE RIESGOS '!#REF!="Leve"),CONCATENATE("R2C",'MATRIZ DE RIESGOS '!#REF!),"")</f>
        <v>#ERROR!</v>
      </c>
      <c r="P27" s="229" t="str">
        <f>IF(AND('MATRIZ DE RIESGOS '!#REF!="Media",'MATRIZ DE RIESGOS '!#REF!="Menor"),CONCATENATE("R2C",'MATRIZ DE RIESGOS '!#REF!),"")</f>
        <v>#ERROR!</v>
      </c>
      <c r="Q27" s="230" t="str">
        <f>IF(AND('MATRIZ DE RIESGOS '!#REF!="Media",'MATRIZ DE RIESGOS '!#REF!="Menor"),CONCATENATE("R2C",'MATRIZ DE RIESGOS '!#REF!),"")</f>
        <v>#ERROR!</v>
      </c>
      <c r="R27" s="230" t="str">
        <f>IF(AND('MATRIZ DE RIESGOS '!#REF!="Media",'MATRIZ DE RIESGOS '!#REF!="Menor"),CONCATENATE("R2C",'MATRIZ DE RIESGOS '!#REF!),"")</f>
        <v>#ERROR!</v>
      </c>
      <c r="S27" s="230" t="str">
        <f>IF(AND('MATRIZ DE RIESGOS '!#REF!="Media",'MATRIZ DE RIESGOS '!#REF!="Menor"),CONCATENATE("R2C",'MATRIZ DE RIESGOS '!#REF!),"")</f>
        <v>#ERROR!</v>
      </c>
      <c r="T27" s="230" t="str">
        <f>IF(AND('MATRIZ DE RIESGOS '!#REF!="Media",'MATRIZ DE RIESGOS '!#REF!="Menor"),CONCATENATE("R2C",'MATRIZ DE RIESGOS '!#REF!),"")</f>
        <v>#ERROR!</v>
      </c>
      <c r="U27" s="231" t="str">
        <f>IF(AND('MATRIZ DE RIESGOS '!#REF!="Media",'MATRIZ DE RIESGOS '!#REF!="Menor"),CONCATENATE("R2C",'MATRIZ DE RIESGOS '!#REF!),"")</f>
        <v>#ERROR!</v>
      </c>
      <c r="V27" s="229" t="str">
        <f>IF(AND('MATRIZ DE RIESGOS '!#REF!="Media",'MATRIZ DE RIESGOS '!#REF!="Moderado"),CONCATENATE("R2C",'MATRIZ DE RIESGOS '!#REF!),"")</f>
        <v>#ERROR!</v>
      </c>
      <c r="W27" s="230" t="str">
        <f>IF(AND('MATRIZ DE RIESGOS '!#REF!="Media",'MATRIZ DE RIESGOS '!#REF!="Moderado"),CONCATENATE("R2C",'MATRIZ DE RIESGOS '!#REF!),"")</f>
        <v>#ERROR!</v>
      </c>
      <c r="X27" s="230" t="str">
        <f>IF(AND('MATRIZ DE RIESGOS '!#REF!="Media",'MATRIZ DE RIESGOS '!#REF!="Moderado"),CONCATENATE("R2C",'MATRIZ DE RIESGOS '!#REF!),"")</f>
        <v>#ERROR!</v>
      </c>
      <c r="Y27" s="230" t="str">
        <f>IF(AND('MATRIZ DE RIESGOS '!#REF!="Media",'MATRIZ DE RIESGOS '!#REF!="Moderado"),CONCATENATE("R2C",'MATRIZ DE RIESGOS '!#REF!),"")</f>
        <v>#ERROR!</v>
      </c>
      <c r="Z27" s="230" t="str">
        <f>IF(AND('MATRIZ DE RIESGOS '!#REF!="Media",'MATRIZ DE RIESGOS '!#REF!="Moderado"),CONCATENATE("R2C",'MATRIZ DE RIESGOS '!#REF!),"")</f>
        <v>#ERROR!</v>
      </c>
      <c r="AA27" s="231" t="str">
        <f>IF(AND('MATRIZ DE RIESGOS '!#REF!="Media",'MATRIZ DE RIESGOS '!#REF!="Moderado"),CONCATENATE("R2C",'MATRIZ DE RIESGOS '!#REF!),"")</f>
        <v>#ERROR!</v>
      </c>
      <c r="AB27" s="213" t="str">
        <f>IF(AND('MATRIZ DE RIESGOS '!#REF!="Media",'MATRIZ DE RIESGOS '!#REF!="Mayor"),CONCATENATE("R2C",'MATRIZ DE RIESGOS '!#REF!),"")</f>
        <v>#ERROR!</v>
      </c>
      <c r="AC27" s="214" t="str">
        <f>IF(AND('MATRIZ DE RIESGOS '!#REF!="Media",'MATRIZ DE RIESGOS '!#REF!="Mayor"),CONCATENATE("R2C",'MATRIZ DE RIESGOS '!#REF!),"")</f>
        <v>#ERROR!</v>
      </c>
      <c r="AD27" s="214" t="str">
        <f>IF(AND('MATRIZ DE RIESGOS '!#REF!="Media",'MATRIZ DE RIESGOS '!#REF!="Mayor"),CONCATENATE("R2C",'MATRIZ DE RIESGOS '!#REF!),"")</f>
        <v>#ERROR!</v>
      </c>
      <c r="AE27" s="214" t="str">
        <f>IF(AND('MATRIZ DE RIESGOS '!#REF!="Media",'MATRIZ DE RIESGOS '!#REF!="Mayor"),CONCATENATE("R2C",'MATRIZ DE RIESGOS '!#REF!),"")</f>
        <v>#ERROR!</v>
      </c>
      <c r="AF27" s="214" t="str">
        <f>IF(AND('MATRIZ DE RIESGOS '!#REF!="Media",'MATRIZ DE RIESGOS '!#REF!="Mayor"),CONCATENATE("R2C",'MATRIZ DE RIESGOS '!#REF!),"")</f>
        <v>#ERROR!</v>
      </c>
      <c r="AG27" s="215" t="str">
        <f>IF(AND('MATRIZ DE RIESGOS '!#REF!="Media",'MATRIZ DE RIESGOS '!#REF!="Mayor"),CONCATENATE("R2C",'MATRIZ DE RIESGOS '!#REF!),"")</f>
        <v>#ERROR!</v>
      </c>
      <c r="AH27" s="216" t="str">
        <f>IF(AND('MATRIZ DE RIESGOS '!#REF!="Media",'MATRIZ DE RIESGOS '!#REF!="Catastrófico"),CONCATENATE("R2C",'MATRIZ DE RIESGOS '!#REF!),"")</f>
        <v>#ERROR!</v>
      </c>
      <c r="AI27" s="217" t="str">
        <f>IF(AND('MATRIZ DE RIESGOS '!#REF!="Media",'MATRIZ DE RIESGOS '!#REF!="Catastrófico"),CONCATENATE("R2C",'MATRIZ DE RIESGOS '!#REF!),"")</f>
        <v>#ERROR!</v>
      </c>
      <c r="AJ27" s="217" t="str">
        <f>IF(AND('MATRIZ DE RIESGOS '!#REF!="Media",'MATRIZ DE RIESGOS '!#REF!="Catastrófico"),CONCATENATE("R2C",'MATRIZ DE RIESGOS '!#REF!),"")</f>
        <v>#ERROR!</v>
      </c>
      <c r="AK27" s="217" t="str">
        <f>IF(AND('MATRIZ DE RIESGOS '!#REF!="Media",'MATRIZ DE RIESGOS '!#REF!="Catastrófico"),CONCATENATE("R2C",'MATRIZ DE RIESGOS '!#REF!),"")</f>
        <v>#ERROR!</v>
      </c>
      <c r="AL27" s="217" t="str">
        <f>IF(AND('MATRIZ DE RIESGOS '!#REF!="Media",'MATRIZ DE RIESGOS '!#REF!="Catastrófico"),CONCATENATE("R2C",'MATRIZ DE RIESGOS '!#REF!),"")</f>
        <v>#ERROR!</v>
      </c>
      <c r="AM27" s="218" t="str">
        <f>IF(AND('MATRIZ DE RIESGOS '!#REF!="Media",'MATRIZ DE RIESGOS '!#REF!="Catastrófico"),CONCATENATE("R2C",'MATRIZ DE RIESGOS '!#REF!),"")</f>
        <v>#ERROR!</v>
      </c>
      <c r="AN27" s="1"/>
      <c r="AO27" s="21"/>
      <c r="AT27" s="9"/>
      <c r="AU27" s="1"/>
      <c r="AV27" s="1"/>
      <c r="AW27" s="1"/>
      <c r="AX27" s="1"/>
      <c r="AY27" s="1"/>
      <c r="AZ27" s="1"/>
      <c r="BA27" s="1"/>
      <c r="BB27" s="1"/>
      <c r="BC27" s="1"/>
      <c r="BD27" s="1"/>
      <c r="BE27" s="1"/>
      <c r="BF27" s="1"/>
      <c r="BG27" s="1"/>
      <c r="BH27" s="1"/>
      <c r="BI27" s="1"/>
    </row>
    <row r="28" ht="15.0" customHeight="1">
      <c r="A28" s="1"/>
      <c r="B28" s="165"/>
      <c r="D28" s="9"/>
      <c r="E28" s="21"/>
      <c r="I28" s="9"/>
      <c r="J28" s="229" t="str">
        <f>IF(AND('MATRIZ DE RIESGOS '!$Y$12="Media",'MATRIZ DE RIESGOS '!$AA$12="Leve"),CONCATENATE("R3C",'MATRIZ DE RIESGOS '!$O$12),"")</f>
        <v/>
      </c>
      <c r="K28" s="230" t="str">
        <f>IF(AND('MATRIZ DE RIESGOS '!$Y$13="Media",'MATRIZ DE RIESGOS '!$AA$13="Leve"),CONCATENATE("R3C",'MATRIZ DE RIESGOS '!$O$13),"")</f>
        <v/>
      </c>
      <c r="L28" s="230" t="str">
        <f>IF(AND('MATRIZ DE RIESGOS '!$Y$14="Media",'MATRIZ DE RIESGOS '!$AA$14="Leve"),CONCATENATE("R3C",'MATRIZ DE RIESGOS '!$O$14),"")</f>
        <v>R3C3</v>
      </c>
      <c r="M28" s="230" t="str">
        <f>IF(AND('MATRIZ DE RIESGOS '!$Y$15="Media",'MATRIZ DE RIESGOS '!$AA$15="Leve"),CONCATENATE("R3C",'MATRIZ DE RIESGOS '!$O$15),"")</f>
        <v/>
      </c>
      <c r="N28" s="230" t="str">
        <f>IF(AND('MATRIZ DE RIESGOS '!$Y$16="Media",'MATRIZ DE RIESGOS '!$AA$16="Leve"),CONCATENATE("R3C",'MATRIZ DE RIESGOS '!$O$16),"")</f>
        <v/>
      </c>
      <c r="O28" s="231" t="str">
        <f>IF(AND('MATRIZ DE RIESGOS '!$Y$17="Media",'MATRIZ DE RIESGOS '!$AA$17="Leve"),CONCATENATE("R3C",'MATRIZ DE RIESGOS '!$O$17),"")</f>
        <v/>
      </c>
      <c r="P28" s="229" t="str">
        <f>IF(AND('MATRIZ DE RIESGOS '!$Y$12="Media",'MATRIZ DE RIESGOS '!$AA$12="Menor"),CONCATENATE("R3C",'MATRIZ DE RIESGOS '!$O$12),"")</f>
        <v/>
      </c>
      <c r="Q28" s="230" t="str">
        <f>IF(AND('MATRIZ DE RIESGOS '!$Y$13="Media",'MATRIZ DE RIESGOS '!$AA$13="Menor"),CONCATENATE("R3C",'MATRIZ DE RIESGOS '!$O$13),"")</f>
        <v/>
      </c>
      <c r="R28" s="230" t="str">
        <f>IF(AND('MATRIZ DE RIESGOS '!$Y$14="Media",'MATRIZ DE RIESGOS '!$AA$14="Menor"),CONCATENATE("R3C",'MATRIZ DE RIESGOS '!$O$14),"")</f>
        <v/>
      </c>
      <c r="S28" s="230" t="str">
        <f>IF(AND('MATRIZ DE RIESGOS '!$Y$15="Media",'MATRIZ DE RIESGOS '!$AA$15="Menor"),CONCATENATE("R3C",'MATRIZ DE RIESGOS '!$O$15),"")</f>
        <v/>
      </c>
      <c r="T28" s="230" t="str">
        <f>IF(AND('MATRIZ DE RIESGOS '!$Y$16="Media",'MATRIZ DE RIESGOS '!$AA$16="Menor"),CONCATENATE("R3C",'MATRIZ DE RIESGOS '!$O$16),"")</f>
        <v/>
      </c>
      <c r="U28" s="231" t="str">
        <f>IF(AND('MATRIZ DE RIESGOS '!$Y$17="Media",'MATRIZ DE RIESGOS '!$AA$17="Menor"),CONCATENATE("R3C",'MATRIZ DE RIESGOS '!$O$17),"")</f>
        <v/>
      </c>
      <c r="V28" s="229" t="str">
        <f>IF(AND('MATRIZ DE RIESGOS '!$Y$12="Media",'MATRIZ DE RIESGOS '!$AA$12="Moderado"),CONCATENATE("R3C",'MATRIZ DE RIESGOS '!$O$12),"")</f>
        <v/>
      </c>
      <c r="W28" s="230" t="str">
        <f>IF(AND('MATRIZ DE RIESGOS '!$Y$13="Media",'MATRIZ DE RIESGOS '!$AA$13="Moderado"),CONCATENATE("R3C",'MATRIZ DE RIESGOS '!$O$13),"")</f>
        <v/>
      </c>
      <c r="X28" s="230" t="str">
        <f>IF(AND('MATRIZ DE RIESGOS '!$Y$14="Media",'MATRIZ DE RIESGOS '!$AA$14="Moderado"),CONCATENATE("R3C",'MATRIZ DE RIESGOS '!$O$14),"")</f>
        <v/>
      </c>
      <c r="Y28" s="230" t="str">
        <f>IF(AND('MATRIZ DE RIESGOS '!$Y$15="Media",'MATRIZ DE RIESGOS '!$AA$15="Moderado"),CONCATENATE("R3C",'MATRIZ DE RIESGOS '!$O$15),"")</f>
        <v/>
      </c>
      <c r="Z28" s="230" t="str">
        <f>IF(AND('MATRIZ DE RIESGOS '!$Y$16="Media",'MATRIZ DE RIESGOS '!$AA$16="Moderado"),CONCATENATE("R3C",'MATRIZ DE RIESGOS '!$O$16),"")</f>
        <v/>
      </c>
      <c r="AA28" s="231" t="str">
        <f>IF(AND('MATRIZ DE RIESGOS '!$Y$17="Media",'MATRIZ DE RIESGOS '!$AA$17="Moderado"),CONCATENATE("R3C",'MATRIZ DE RIESGOS '!$O$17),"")</f>
        <v/>
      </c>
      <c r="AB28" s="213" t="str">
        <f>IF(AND('MATRIZ DE RIESGOS '!$Y$12="Media",'MATRIZ DE RIESGOS '!$AA$12="Mayor"),CONCATENATE("R3C",'MATRIZ DE RIESGOS '!$O$12),"")</f>
        <v/>
      </c>
      <c r="AC28" s="214" t="str">
        <f>IF(AND('MATRIZ DE RIESGOS '!$Y$13="Media",'MATRIZ DE RIESGOS '!$AA$13="Mayor"),CONCATENATE("R3C",'MATRIZ DE RIESGOS '!$O$13),"")</f>
        <v/>
      </c>
      <c r="AD28" s="214" t="str">
        <f>IF(AND('MATRIZ DE RIESGOS '!$Y$14="Media",'MATRIZ DE RIESGOS '!$AA$14="Mayor"),CONCATENATE("R3C",'MATRIZ DE RIESGOS '!$O$14),"")</f>
        <v/>
      </c>
      <c r="AE28" s="214" t="str">
        <f>IF(AND('MATRIZ DE RIESGOS '!$Y$15="Media",'MATRIZ DE RIESGOS '!$AA$15="Mayor"),CONCATENATE("R3C",'MATRIZ DE RIESGOS '!$O$15),"")</f>
        <v/>
      </c>
      <c r="AF28" s="214" t="str">
        <f>IF(AND('MATRIZ DE RIESGOS '!$Y$16="Media",'MATRIZ DE RIESGOS '!$AA$16="Mayor"),CONCATENATE("R3C",'MATRIZ DE RIESGOS '!$O$16),"")</f>
        <v/>
      </c>
      <c r="AG28" s="215" t="str">
        <f>IF(AND('MATRIZ DE RIESGOS '!$Y$17="Media",'MATRIZ DE RIESGOS '!$AA$17="Mayor"),CONCATENATE("R3C",'MATRIZ DE RIESGOS '!$O$17),"")</f>
        <v/>
      </c>
      <c r="AH28" s="216" t="str">
        <f>IF(AND('MATRIZ DE RIESGOS '!$Y$12="Media",'MATRIZ DE RIESGOS '!$AA$12="Catastrófico"),CONCATENATE("R3C",'MATRIZ DE RIESGOS '!$O$12),"")</f>
        <v/>
      </c>
      <c r="AI28" s="217" t="str">
        <f>IF(AND('MATRIZ DE RIESGOS '!$Y$13="Media",'MATRIZ DE RIESGOS '!$AA$13="Catastrófico"),CONCATENATE("R3C",'MATRIZ DE RIESGOS '!$O$13),"")</f>
        <v/>
      </c>
      <c r="AJ28" s="217" t="str">
        <f>IF(AND('MATRIZ DE RIESGOS '!$Y$14="Media",'MATRIZ DE RIESGOS '!$AA$14="Catastrófico"),CONCATENATE("R3C",'MATRIZ DE RIESGOS '!$O$14),"")</f>
        <v/>
      </c>
      <c r="AK28" s="217" t="str">
        <f>IF(AND('MATRIZ DE RIESGOS '!$Y$15="Media",'MATRIZ DE RIESGOS '!$AA$15="Catastrófico"),CONCATENATE("R3C",'MATRIZ DE RIESGOS '!$O$15),"")</f>
        <v/>
      </c>
      <c r="AL28" s="217" t="str">
        <f>IF(AND('MATRIZ DE RIESGOS '!$Y$16="Media",'MATRIZ DE RIESGOS '!$AA$16="Catastrófico"),CONCATENATE("R3C",'MATRIZ DE RIESGOS '!$O$16),"")</f>
        <v/>
      </c>
      <c r="AM28" s="218" t="str">
        <f>IF(AND('MATRIZ DE RIESGOS '!$Y$17="Media",'MATRIZ DE RIESGOS '!$AA$17="Catastrófico"),CONCATENATE("R3C",'MATRIZ DE RIESGOS '!$O$17),"")</f>
        <v/>
      </c>
      <c r="AN28" s="1"/>
      <c r="AO28" s="21"/>
      <c r="AT28" s="9"/>
      <c r="AU28" s="1"/>
      <c r="AV28" s="1"/>
      <c r="AW28" s="1"/>
      <c r="AX28" s="1"/>
      <c r="AY28" s="1"/>
      <c r="AZ28" s="1"/>
      <c r="BA28" s="1"/>
      <c r="BB28" s="1"/>
      <c r="BC28" s="1"/>
      <c r="BD28" s="1"/>
      <c r="BE28" s="1"/>
      <c r="BF28" s="1"/>
      <c r="BG28" s="1"/>
      <c r="BH28" s="1"/>
      <c r="BI28" s="1"/>
    </row>
    <row r="29" ht="15.0" customHeight="1">
      <c r="A29" s="1"/>
      <c r="B29" s="165"/>
      <c r="D29" s="9"/>
      <c r="E29" s="21"/>
      <c r="I29" s="9"/>
      <c r="J29" s="229" t="str">
        <f>IF(AND('MATRIZ DE RIESGOS '!#REF!="Media",'MATRIZ DE RIESGOS '!#REF!="Leve"),CONCATENATE("R4C",'MATRIZ DE RIESGOS '!#REF!),"")</f>
        <v>#ERROR!</v>
      </c>
      <c r="K29" s="230" t="str">
        <f>IF(AND('MATRIZ DE RIESGOS '!#REF!="Media",'MATRIZ DE RIESGOS '!#REF!="Leve"),CONCATENATE("R4C",'MATRIZ DE RIESGOS '!#REF!),"")</f>
        <v>#ERROR!</v>
      </c>
      <c r="L29" s="230" t="str">
        <f>IF(AND('MATRIZ DE RIESGOS '!#REF!="Media",'MATRIZ DE RIESGOS '!#REF!="Leve"),CONCATENATE("R4C",'MATRIZ DE RIESGOS '!#REF!),"")</f>
        <v>#ERROR!</v>
      </c>
      <c r="M29" s="230" t="str">
        <f>IF(AND('MATRIZ DE RIESGOS '!#REF!="Media",'MATRIZ DE RIESGOS '!#REF!="Leve"),CONCATENATE("R4C",'MATRIZ DE RIESGOS '!#REF!),"")</f>
        <v>#ERROR!</v>
      </c>
      <c r="N29" s="230" t="str">
        <f>IF(AND('MATRIZ DE RIESGOS '!#REF!="Media",'MATRIZ DE RIESGOS '!#REF!="Leve"),CONCATENATE("R4C",'MATRIZ DE RIESGOS '!#REF!),"")</f>
        <v>#ERROR!</v>
      </c>
      <c r="O29" s="231" t="str">
        <f>IF(AND('MATRIZ DE RIESGOS '!#REF!="Media",'MATRIZ DE RIESGOS '!#REF!="Leve"),CONCATENATE("R4C",'MATRIZ DE RIESGOS '!#REF!),"")</f>
        <v>#ERROR!</v>
      </c>
      <c r="P29" s="229" t="str">
        <f>IF(AND('MATRIZ DE RIESGOS '!#REF!="Media",'MATRIZ DE RIESGOS '!#REF!="Menor"),CONCATENATE("R4C",'MATRIZ DE RIESGOS '!#REF!),"")</f>
        <v>#ERROR!</v>
      </c>
      <c r="Q29" s="230" t="str">
        <f>IF(AND('MATRIZ DE RIESGOS '!#REF!="Media",'MATRIZ DE RIESGOS '!#REF!="Menor"),CONCATENATE("R4C",'MATRIZ DE RIESGOS '!#REF!),"")</f>
        <v>#ERROR!</v>
      </c>
      <c r="R29" s="230" t="str">
        <f>IF(AND('MATRIZ DE RIESGOS '!#REF!="Media",'MATRIZ DE RIESGOS '!#REF!="Menor"),CONCATENATE("R4C",'MATRIZ DE RIESGOS '!#REF!),"")</f>
        <v>#ERROR!</v>
      </c>
      <c r="S29" s="230" t="str">
        <f>IF(AND('MATRIZ DE RIESGOS '!#REF!="Media",'MATRIZ DE RIESGOS '!#REF!="Menor"),CONCATENATE("R4C",'MATRIZ DE RIESGOS '!#REF!),"")</f>
        <v>#ERROR!</v>
      </c>
      <c r="T29" s="230" t="str">
        <f>IF(AND('MATRIZ DE RIESGOS '!#REF!="Media",'MATRIZ DE RIESGOS '!#REF!="Menor"),CONCATENATE("R4C",'MATRIZ DE RIESGOS '!#REF!),"")</f>
        <v>#ERROR!</v>
      </c>
      <c r="U29" s="231" t="str">
        <f>IF(AND('MATRIZ DE RIESGOS '!#REF!="Media",'MATRIZ DE RIESGOS '!#REF!="Menor"),CONCATENATE("R4C",'MATRIZ DE RIESGOS '!#REF!),"")</f>
        <v>#ERROR!</v>
      </c>
      <c r="V29" s="229" t="str">
        <f>IF(AND('MATRIZ DE RIESGOS '!#REF!="Media",'MATRIZ DE RIESGOS '!#REF!="Moderado"),CONCATENATE("R4C",'MATRIZ DE RIESGOS '!#REF!),"")</f>
        <v>#ERROR!</v>
      </c>
      <c r="W29" s="230" t="str">
        <f>IF(AND('MATRIZ DE RIESGOS '!#REF!="Media",'MATRIZ DE RIESGOS '!#REF!="Moderado"),CONCATENATE("R4C",'MATRIZ DE RIESGOS '!#REF!),"")</f>
        <v>#ERROR!</v>
      </c>
      <c r="X29" s="230" t="str">
        <f>IF(AND('MATRIZ DE RIESGOS '!#REF!="Media",'MATRIZ DE RIESGOS '!#REF!="Moderado"),CONCATENATE("R4C",'MATRIZ DE RIESGOS '!#REF!),"")</f>
        <v>#ERROR!</v>
      </c>
      <c r="Y29" s="230" t="str">
        <f>IF(AND('MATRIZ DE RIESGOS '!#REF!="Media",'MATRIZ DE RIESGOS '!#REF!="Moderado"),CONCATENATE("R4C",'MATRIZ DE RIESGOS '!#REF!),"")</f>
        <v>#ERROR!</v>
      </c>
      <c r="Z29" s="230" t="str">
        <f>IF(AND('MATRIZ DE RIESGOS '!#REF!="Media",'MATRIZ DE RIESGOS '!#REF!="Moderado"),CONCATENATE("R4C",'MATRIZ DE RIESGOS '!#REF!),"")</f>
        <v>#ERROR!</v>
      </c>
      <c r="AA29" s="231" t="str">
        <f>IF(AND('MATRIZ DE RIESGOS '!#REF!="Media",'MATRIZ DE RIESGOS '!#REF!="Moderado"),CONCATENATE("R4C",'MATRIZ DE RIESGOS '!#REF!),"")</f>
        <v>#ERROR!</v>
      </c>
      <c r="AB29" s="213" t="str">
        <f>IF(AND('MATRIZ DE RIESGOS '!#REF!="Media",'MATRIZ DE RIESGOS '!#REF!="Mayor"),CONCATENATE("R4C",'MATRIZ DE RIESGOS '!#REF!),"")</f>
        <v>#ERROR!</v>
      </c>
      <c r="AC29" s="214" t="str">
        <f>IF(AND('MATRIZ DE RIESGOS '!#REF!="Media",'MATRIZ DE RIESGOS '!#REF!="Mayor"),CONCATENATE("R4C",'MATRIZ DE RIESGOS '!#REF!),"")</f>
        <v>#ERROR!</v>
      </c>
      <c r="AD29" s="214" t="str">
        <f>IF(AND('MATRIZ DE RIESGOS '!#REF!="Media",'MATRIZ DE RIESGOS '!#REF!="Mayor"),CONCATENATE("R4C",'MATRIZ DE RIESGOS '!#REF!),"")</f>
        <v>#ERROR!</v>
      </c>
      <c r="AE29" s="214" t="str">
        <f>IF(AND('MATRIZ DE RIESGOS '!#REF!="Media",'MATRIZ DE RIESGOS '!#REF!="Mayor"),CONCATENATE("R4C",'MATRIZ DE RIESGOS '!#REF!),"")</f>
        <v>#ERROR!</v>
      </c>
      <c r="AF29" s="214" t="str">
        <f>IF(AND('MATRIZ DE RIESGOS '!#REF!="Media",'MATRIZ DE RIESGOS '!#REF!="Mayor"),CONCATENATE("R4C",'MATRIZ DE RIESGOS '!#REF!),"")</f>
        <v>#ERROR!</v>
      </c>
      <c r="AG29" s="215" t="str">
        <f>IF(AND('MATRIZ DE RIESGOS '!#REF!="Media",'MATRIZ DE RIESGOS '!#REF!="Mayor"),CONCATENATE("R4C",'MATRIZ DE RIESGOS '!#REF!),"")</f>
        <v>#ERROR!</v>
      </c>
      <c r="AH29" s="216" t="str">
        <f>IF(AND('MATRIZ DE RIESGOS '!#REF!="Media",'MATRIZ DE RIESGOS '!#REF!="Catastrófico"),CONCATENATE("R4C",'MATRIZ DE RIESGOS '!#REF!),"")</f>
        <v>#ERROR!</v>
      </c>
      <c r="AI29" s="217" t="str">
        <f>IF(AND('MATRIZ DE RIESGOS '!#REF!="Media",'MATRIZ DE RIESGOS '!#REF!="Catastrófico"),CONCATENATE("R4C",'MATRIZ DE RIESGOS '!#REF!),"")</f>
        <v>#ERROR!</v>
      </c>
      <c r="AJ29" s="217" t="str">
        <f>IF(AND('MATRIZ DE RIESGOS '!#REF!="Media",'MATRIZ DE RIESGOS '!#REF!="Catastrófico"),CONCATENATE("R4C",'MATRIZ DE RIESGOS '!#REF!),"")</f>
        <v>#ERROR!</v>
      </c>
      <c r="AK29" s="217" t="str">
        <f>IF(AND('MATRIZ DE RIESGOS '!#REF!="Media",'MATRIZ DE RIESGOS '!#REF!="Catastrófico"),CONCATENATE("R4C",'MATRIZ DE RIESGOS '!#REF!),"")</f>
        <v>#ERROR!</v>
      </c>
      <c r="AL29" s="217" t="str">
        <f>IF(AND('MATRIZ DE RIESGOS '!#REF!="Media",'MATRIZ DE RIESGOS '!#REF!="Catastrófico"),CONCATENATE("R4C",'MATRIZ DE RIESGOS '!#REF!),"")</f>
        <v>#ERROR!</v>
      </c>
      <c r="AM29" s="218" t="str">
        <f>IF(AND('MATRIZ DE RIESGOS '!#REF!="Media",'MATRIZ DE RIESGOS '!#REF!="Catastrófico"),CONCATENATE("R4C",'MATRIZ DE RIESGOS '!#REF!),"")</f>
        <v>#ERROR!</v>
      </c>
      <c r="AN29" s="1"/>
      <c r="AO29" s="21"/>
      <c r="AT29" s="9"/>
      <c r="AU29" s="1"/>
      <c r="AV29" s="1"/>
      <c r="AW29" s="1"/>
      <c r="AX29" s="1"/>
      <c r="AY29" s="1"/>
      <c r="AZ29" s="1"/>
      <c r="BA29" s="1"/>
      <c r="BB29" s="1"/>
      <c r="BC29" s="1"/>
      <c r="BD29" s="1"/>
      <c r="BE29" s="1"/>
      <c r="BF29" s="1"/>
      <c r="BG29" s="1"/>
      <c r="BH29" s="1"/>
      <c r="BI29" s="1"/>
    </row>
    <row r="30" ht="15.0" customHeight="1">
      <c r="A30" s="1"/>
      <c r="B30" s="165"/>
      <c r="D30" s="9"/>
      <c r="E30" s="21"/>
      <c r="I30" s="9"/>
      <c r="J30" s="229" t="str">
        <f>IF(AND('MATRIZ DE RIESGOS '!#REF!="Media",'MATRIZ DE RIESGOS '!#REF!="Leve"),CONCATENATE("R5C",'MATRIZ DE RIESGOS '!#REF!),"")</f>
        <v>#ERROR!</v>
      </c>
      <c r="K30" s="230" t="str">
        <f>IF(AND('MATRIZ DE RIESGOS '!#REF!="Media",'MATRIZ DE RIESGOS '!#REF!="Leve"),CONCATENATE("R5C",'MATRIZ DE RIESGOS '!#REF!),"")</f>
        <v>#ERROR!</v>
      </c>
      <c r="L30" s="230" t="str">
        <f>IF(AND('MATRIZ DE RIESGOS '!#REF!="Media",'MATRIZ DE RIESGOS '!#REF!="Leve"),CONCATENATE("R5C",'MATRIZ DE RIESGOS '!#REF!),"")</f>
        <v>#ERROR!</v>
      </c>
      <c r="M30" s="230" t="str">
        <f>IF(AND('MATRIZ DE RIESGOS '!#REF!="Media",'MATRIZ DE RIESGOS '!#REF!="Leve"),CONCATENATE("R5C",'MATRIZ DE RIESGOS '!#REF!),"")</f>
        <v>#ERROR!</v>
      </c>
      <c r="N30" s="230" t="str">
        <f>IF(AND('MATRIZ DE RIESGOS '!#REF!="Media",'MATRIZ DE RIESGOS '!#REF!="Leve"),CONCATENATE("R5C",'MATRIZ DE RIESGOS '!#REF!),"")</f>
        <v>#ERROR!</v>
      </c>
      <c r="O30" s="231" t="str">
        <f>IF(AND('MATRIZ DE RIESGOS '!#REF!="Media",'MATRIZ DE RIESGOS '!#REF!="Leve"),CONCATENATE("R5C",'MATRIZ DE RIESGOS '!#REF!),"")</f>
        <v>#ERROR!</v>
      </c>
      <c r="P30" s="229" t="str">
        <f>IF(AND('MATRIZ DE RIESGOS '!#REF!="Media",'MATRIZ DE RIESGOS '!#REF!="Menor"),CONCATENATE("R5C",'MATRIZ DE RIESGOS '!#REF!),"")</f>
        <v>#ERROR!</v>
      </c>
      <c r="Q30" s="230" t="str">
        <f>IF(AND('MATRIZ DE RIESGOS '!#REF!="Media",'MATRIZ DE RIESGOS '!#REF!="Menor"),CONCATENATE("R5C",'MATRIZ DE RIESGOS '!#REF!),"")</f>
        <v>#ERROR!</v>
      </c>
      <c r="R30" s="230" t="str">
        <f>IF(AND('MATRIZ DE RIESGOS '!#REF!="Media",'MATRIZ DE RIESGOS '!#REF!="Menor"),CONCATENATE("R5C",'MATRIZ DE RIESGOS '!#REF!),"")</f>
        <v>#ERROR!</v>
      </c>
      <c r="S30" s="230" t="str">
        <f>IF(AND('MATRIZ DE RIESGOS '!#REF!="Media",'MATRIZ DE RIESGOS '!#REF!="Menor"),CONCATENATE("R5C",'MATRIZ DE RIESGOS '!#REF!),"")</f>
        <v>#ERROR!</v>
      </c>
      <c r="T30" s="230" t="str">
        <f>IF(AND('MATRIZ DE RIESGOS '!#REF!="Media",'MATRIZ DE RIESGOS '!#REF!="Menor"),CONCATENATE("R5C",'MATRIZ DE RIESGOS '!#REF!),"")</f>
        <v>#ERROR!</v>
      </c>
      <c r="U30" s="231" t="str">
        <f>IF(AND('MATRIZ DE RIESGOS '!#REF!="Media",'MATRIZ DE RIESGOS '!#REF!="Menor"),CONCATENATE("R5C",'MATRIZ DE RIESGOS '!#REF!),"")</f>
        <v>#ERROR!</v>
      </c>
      <c r="V30" s="229" t="str">
        <f>IF(AND('MATRIZ DE RIESGOS '!#REF!="Media",'MATRIZ DE RIESGOS '!#REF!="Moderado"),CONCATENATE("R5C",'MATRIZ DE RIESGOS '!#REF!),"")</f>
        <v>#ERROR!</v>
      </c>
      <c r="W30" s="230" t="str">
        <f>IF(AND('MATRIZ DE RIESGOS '!#REF!="Media",'MATRIZ DE RIESGOS '!#REF!="Moderado"),CONCATENATE("R5C",'MATRIZ DE RIESGOS '!#REF!),"")</f>
        <v>#ERROR!</v>
      </c>
      <c r="X30" s="230" t="str">
        <f>IF(AND('MATRIZ DE RIESGOS '!#REF!="Media",'MATRIZ DE RIESGOS '!#REF!="Moderado"),CONCATENATE("R5C",'MATRIZ DE RIESGOS '!#REF!),"")</f>
        <v>#ERROR!</v>
      </c>
      <c r="Y30" s="230" t="str">
        <f>IF(AND('MATRIZ DE RIESGOS '!#REF!="Media",'MATRIZ DE RIESGOS '!#REF!="Moderado"),CONCATENATE("R5C",'MATRIZ DE RIESGOS '!#REF!),"")</f>
        <v>#ERROR!</v>
      </c>
      <c r="Z30" s="230" t="str">
        <f>IF(AND('MATRIZ DE RIESGOS '!#REF!="Media",'MATRIZ DE RIESGOS '!#REF!="Moderado"),CONCATENATE("R5C",'MATRIZ DE RIESGOS '!#REF!),"")</f>
        <v>#ERROR!</v>
      </c>
      <c r="AA30" s="231" t="str">
        <f>IF(AND('MATRIZ DE RIESGOS '!#REF!="Media",'MATRIZ DE RIESGOS '!#REF!="Moderado"),CONCATENATE("R5C",'MATRIZ DE RIESGOS '!#REF!),"")</f>
        <v>#ERROR!</v>
      </c>
      <c r="AB30" s="213" t="str">
        <f>IF(AND('MATRIZ DE RIESGOS '!#REF!="Media",'MATRIZ DE RIESGOS '!#REF!="Mayor"),CONCATENATE("R5C",'MATRIZ DE RIESGOS '!#REF!),"")</f>
        <v>#ERROR!</v>
      </c>
      <c r="AC30" s="214" t="str">
        <f>IF(AND('MATRIZ DE RIESGOS '!#REF!="Media",'MATRIZ DE RIESGOS '!#REF!="Mayor"),CONCATENATE("R5C",'MATRIZ DE RIESGOS '!#REF!),"")</f>
        <v>#ERROR!</v>
      </c>
      <c r="AD30" s="214" t="str">
        <f>IF(AND('MATRIZ DE RIESGOS '!#REF!="Media",'MATRIZ DE RIESGOS '!#REF!="Mayor"),CONCATENATE("R5C",'MATRIZ DE RIESGOS '!#REF!),"")</f>
        <v>#ERROR!</v>
      </c>
      <c r="AE30" s="214" t="str">
        <f>IF(AND('MATRIZ DE RIESGOS '!#REF!="Media",'MATRIZ DE RIESGOS '!#REF!="Mayor"),CONCATENATE("R5C",'MATRIZ DE RIESGOS '!#REF!),"")</f>
        <v>#ERROR!</v>
      </c>
      <c r="AF30" s="214" t="str">
        <f>IF(AND('MATRIZ DE RIESGOS '!#REF!="Media",'MATRIZ DE RIESGOS '!#REF!="Mayor"),CONCATENATE("R5C",'MATRIZ DE RIESGOS '!#REF!),"")</f>
        <v>#ERROR!</v>
      </c>
      <c r="AG30" s="215" t="str">
        <f>IF(AND('MATRIZ DE RIESGOS '!#REF!="Media",'MATRIZ DE RIESGOS '!#REF!="Mayor"),CONCATENATE("R5C",'MATRIZ DE RIESGOS '!#REF!),"")</f>
        <v>#ERROR!</v>
      </c>
      <c r="AH30" s="216" t="str">
        <f>IF(AND('MATRIZ DE RIESGOS '!#REF!="Media",'MATRIZ DE RIESGOS '!#REF!="Catastrófico"),CONCATENATE("R5C",'MATRIZ DE RIESGOS '!#REF!),"")</f>
        <v>#ERROR!</v>
      </c>
      <c r="AI30" s="217" t="str">
        <f>IF(AND('MATRIZ DE RIESGOS '!#REF!="Media",'MATRIZ DE RIESGOS '!#REF!="Catastrófico"),CONCATENATE("R5C",'MATRIZ DE RIESGOS '!#REF!),"")</f>
        <v>#ERROR!</v>
      </c>
      <c r="AJ30" s="217" t="str">
        <f>IF(AND('MATRIZ DE RIESGOS '!#REF!="Media",'MATRIZ DE RIESGOS '!#REF!="Catastrófico"),CONCATENATE("R5C",'MATRIZ DE RIESGOS '!#REF!),"")</f>
        <v>#ERROR!</v>
      </c>
      <c r="AK30" s="217" t="str">
        <f>IF(AND('MATRIZ DE RIESGOS '!#REF!="Media",'MATRIZ DE RIESGOS '!#REF!="Catastrófico"),CONCATENATE("R5C",'MATRIZ DE RIESGOS '!#REF!),"")</f>
        <v>#ERROR!</v>
      </c>
      <c r="AL30" s="217" t="str">
        <f>IF(AND('MATRIZ DE RIESGOS '!#REF!="Media",'MATRIZ DE RIESGOS '!#REF!="Catastrófico"),CONCATENATE("R5C",'MATRIZ DE RIESGOS '!#REF!),"")</f>
        <v>#ERROR!</v>
      </c>
      <c r="AM30" s="218" t="str">
        <f>IF(AND('MATRIZ DE RIESGOS '!#REF!="Media",'MATRIZ DE RIESGOS '!#REF!="Catastrófico"),CONCATENATE("R5C",'MATRIZ DE RIESGOS '!#REF!),"")</f>
        <v>#ERROR!</v>
      </c>
      <c r="AN30" s="1"/>
      <c r="AO30" s="21"/>
      <c r="AT30" s="9"/>
      <c r="AU30" s="1"/>
      <c r="AV30" s="1"/>
      <c r="AW30" s="1"/>
      <c r="AX30" s="1"/>
      <c r="AY30" s="1"/>
      <c r="AZ30" s="1"/>
      <c r="BA30" s="1"/>
      <c r="BB30" s="1"/>
      <c r="BC30" s="1"/>
      <c r="BD30" s="1"/>
      <c r="BE30" s="1"/>
      <c r="BF30" s="1"/>
      <c r="BG30" s="1"/>
      <c r="BH30" s="1"/>
      <c r="BI30" s="1"/>
    </row>
    <row r="31" ht="15.0" customHeight="1">
      <c r="A31" s="1"/>
      <c r="B31" s="165"/>
      <c r="D31" s="9"/>
      <c r="E31" s="21"/>
      <c r="I31" s="9"/>
      <c r="J31" s="229" t="str">
        <f>IF(AND('MATRIZ DE RIESGOS '!#REF!="Media",'MATRIZ DE RIESGOS '!#REF!="Leve"),CONCATENATE("R6C",'MATRIZ DE RIESGOS '!#REF!),"")</f>
        <v>#ERROR!</v>
      </c>
      <c r="K31" s="230" t="str">
        <f>IF(AND('MATRIZ DE RIESGOS '!#REF!="Media",'MATRIZ DE RIESGOS '!#REF!="Leve"),CONCATENATE("R6C",'MATRIZ DE RIESGOS '!#REF!),"")</f>
        <v>#ERROR!</v>
      </c>
      <c r="L31" s="230" t="str">
        <f>IF(AND('MATRIZ DE RIESGOS '!#REF!="Media",'MATRIZ DE RIESGOS '!#REF!="Leve"),CONCATENATE("R6C",'MATRIZ DE RIESGOS '!#REF!),"")</f>
        <v>#ERROR!</v>
      </c>
      <c r="M31" s="230" t="str">
        <f>IF(AND('MATRIZ DE RIESGOS '!#REF!="Media",'MATRIZ DE RIESGOS '!#REF!="Leve"),CONCATENATE("R6C",'MATRIZ DE RIESGOS '!#REF!),"")</f>
        <v>#ERROR!</v>
      </c>
      <c r="N31" s="230" t="str">
        <f>IF(AND('MATRIZ DE RIESGOS '!#REF!="Media",'MATRIZ DE RIESGOS '!#REF!="Leve"),CONCATENATE("R6C",'MATRIZ DE RIESGOS '!#REF!),"")</f>
        <v>#ERROR!</v>
      </c>
      <c r="O31" s="231" t="str">
        <f>IF(AND('MATRIZ DE RIESGOS '!#REF!="Media",'MATRIZ DE RIESGOS '!#REF!="Leve"),CONCATENATE("R6C",'MATRIZ DE RIESGOS '!#REF!),"")</f>
        <v>#ERROR!</v>
      </c>
      <c r="P31" s="229" t="str">
        <f>IF(AND('MATRIZ DE RIESGOS '!#REF!="Media",'MATRIZ DE RIESGOS '!#REF!="Menor"),CONCATENATE("R6C",'MATRIZ DE RIESGOS '!#REF!),"")</f>
        <v>#ERROR!</v>
      </c>
      <c r="Q31" s="230" t="str">
        <f>IF(AND('MATRIZ DE RIESGOS '!#REF!="Media",'MATRIZ DE RIESGOS '!#REF!="Menor"),CONCATENATE("R6C",'MATRIZ DE RIESGOS '!#REF!),"")</f>
        <v>#ERROR!</v>
      </c>
      <c r="R31" s="230" t="str">
        <f>IF(AND('MATRIZ DE RIESGOS '!#REF!="Media",'MATRIZ DE RIESGOS '!#REF!="Menor"),CONCATENATE("R6C",'MATRIZ DE RIESGOS '!#REF!),"")</f>
        <v>#ERROR!</v>
      </c>
      <c r="S31" s="230" t="str">
        <f>IF(AND('MATRIZ DE RIESGOS '!#REF!="Media",'MATRIZ DE RIESGOS '!#REF!="Menor"),CONCATENATE("R6C",'MATRIZ DE RIESGOS '!#REF!),"")</f>
        <v>#ERROR!</v>
      </c>
      <c r="T31" s="230" t="str">
        <f>IF(AND('MATRIZ DE RIESGOS '!#REF!="Media",'MATRIZ DE RIESGOS '!#REF!="Menor"),CONCATENATE("R6C",'MATRIZ DE RIESGOS '!#REF!),"")</f>
        <v>#ERROR!</v>
      </c>
      <c r="U31" s="231" t="str">
        <f>IF(AND('MATRIZ DE RIESGOS '!#REF!="Media",'MATRIZ DE RIESGOS '!#REF!="Menor"),CONCATENATE("R6C",'MATRIZ DE RIESGOS '!#REF!),"")</f>
        <v>#ERROR!</v>
      </c>
      <c r="V31" s="229" t="str">
        <f>IF(AND('MATRIZ DE RIESGOS '!#REF!="Media",'MATRIZ DE RIESGOS '!#REF!="Moderado"),CONCATENATE("R6C",'MATRIZ DE RIESGOS '!#REF!),"")</f>
        <v>#ERROR!</v>
      </c>
      <c r="W31" s="230" t="str">
        <f>IF(AND('MATRIZ DE RIESGOS '!#REF!="Media",'MATRIZ DE RIESGOS '!#REF!="Moderado"),CONCATENATE("R6C",'MATRIZ DE RIESGOS '!#REF!),"")</f>
        <v>#ERROR!</v>
      </c>
      <c r="X31" s="230" t="str">
        <f>IF(AND('MATRIZ DE RIESGOS '!#REF!="Media",'MATRIZ DE RIESGOS '!#REF!="Moderado"),CONCATENATE("R6C",'MATRIZ DE RIESGOS '!#REF!),"")</f>
        <v>#ERROR!</v>
      </c>
      <c r="Y31" s="230" t="str">
        <f>IF(AND('MATRIZ DE RIESGOS '!#REF!="Media",'MATRIZ DE RIESGOS '!#REF!="Moderado"),CONCATENATE("R6C",'MATRIZ DE RIESGOS '!#REF!),"")</f>
        <v>#ERROR!</v>
      </c>
      <c r="Z31" s="230" t="str">
        <f>IF(AND('MATRIZ DE RIESGOS '!#REF!="Media",'MATRIZ DE RIESGOS '!#REF!="Moderado"),CONCATENATE("R6C",'MATRIZ DE RIESGOS '!#REF!),"")</f>
        <v>#ERROR!</v>
      </c>
      <c r="AA31" s="231" t="str">
        <f>IF(AND('MATRIZ DE RIESGOS '!#REF!="Media",'MATRIZ DE RIESGOS '!#REF!="Moderado"),CONCATENATE("R6C",'MATRIZ DE RIESGOS '!#REF!),"")</f>
        <v>#ERROR!</v>
      </c>
      <c r="AB31" s="213" t="str">
        <f>IF(AND('MATRIZ DE RIESGOS '!#REF!="Media",'MATRIZ DE RIESGOS '!#REF!="Mayor"),CONCATENATE("R6C",'MATRIZ DE RIESGOS '!#REF!),"")</f>
        <v>#ERROR!</v>
      </c>
      <c r="AC31" s="214" t="str">
        <f>IF(AND('MATRIZ DE RIESGOS '!#REF!="Media",'MATRIZ DE RIESGOS '!#REF!="Mayor"),CONCATENATE("R6C",'MATRIZ DE RIESGOS '!#REF!),"")</f>
        <v>#ERROR!</v>
      </c>
      <c r="AD31" s="214" t="str">
        <f>IF(AND('MATRIZ DE RIESGOS '!#REF!="Media",'MATRIZ DE RIESGOS '!#REF!="Mayor"),CONCATENATE("R6C",'MATRIZ DE RIESGOS '!#REF!),"")</f>
        <v>#ERROR!</v>
      </c>
      <c r="AE31" s="214" t="str">
        <f>IF(AND('MATRIZ DE RIESGOS '!#REF!="Media",'MATRIZ DE RIESGOS '!#REF!="Mayor"),CONCATENATE("R6C",'MATRIZ DE RIESGOS '!#REF!),"")</f>
        <v>#ERROR!</v>
      </c>
      <c r="AF31" s="214" t="str">
        <f>IF(AND('MATRIZ DE RIESGOS '!#REF!="Media",'MATRIZ DE RIESGOS '!#REF!="Mayor"),CONCATENATE("R6C",'MATRIZ DE RIESGOS '!#REF!),"")</f>
        <v>#ERROR!</v>
      </c>
      <c r="AG31" s="215" t="str">
        <f>IF(AND('MATRIZ DE RIESGOS '!#REF!="Media",'MATRIZ DE RIESGOS '!#REF!="Mayor"),CONCATENATE("R6C",'MATRIZ DE RIESGOS '!#REF!),"")</f>
        <v>#ERROR!</v>
      </c>
      <c r="AH31" s="216" t="str">
        <f>IF(AND('MATRIZ DE RIESGOS '!#REF!="Media",'MATRIZ DE RIESGOS '!#REF!="Catastrófico"),CONCATENATE("R6C",'MATRIZ DE RIESGOS '!#REF!),"")</f>
        <v>#ERROR!</v>
      </c>
      <c r="AI31" s="217" t="str">
        <f>IF(AND('MATRIZ DE RIESGOS '!#REF!="Media",'MATRIZ DE RIESGOS '!#REF!="Catastrófico"),CONCATENATE("R6C",'MATRIZ DE RIESGOS '!#REF!),"")</f>
        <v>#ERROR!</v>
      </c>
      <c r="AJ31" s="217" t="str">
        <f>IF(AND('MATRIZ DE RIESGOS '!#REF!="Media",'MATRIZ DE RIESGOS '!#REF!="Catastrófico"),CONCATENATE("R6C",'MATRIZ DE RIESGOS '!#REF!),"")</f>
        <v>#ERROR!</v>
      </c>
      <c r="AK31" s="217" t="str">
        <f>IF(AND('MATRIZ DE RIESGOS '!#REF!="Media",'MATRIZ DE RIESGOS '!#REF!="Catastrófico"),CONCATENATE("R6C",'MATRIZ DE RIESGOS '!#REF!),"")</f>
        <v>#ERROR!</v>
      </c>
      <c r="AL31" s="217" t="str">
        <f>IF(AND('MATRIZ DE RIESGOS '!#REF!="Media",'MATRIZ DE RIESGOS '!#REF!="Catastrófico"),CONCATENATE("R6C",'MATRIZ DE RIESGOS '!#REF!),"")</f>
        <v>#ERROR!</v>
      </c>
      <c r="AM31" s="218" t="str">
        <f>IF(AND('MATRIZ DE RIESGOS '!#REF!="Media",'MATRIZ DE RIESGOS '!#REF!="Catastrófico"),CONCATENATE("R6C",'MATRIZ DE RIESGOS '!#REF!),"")</f>
        <v>#ERROR!</v>
      </c>
      <c r="AN31" s="1"/>
      <c r="AO31" s="21"/>
      <c r="AT31" s="9"/>
      <c r="AU31" s="1"/>
      <c r="AV31" s="1"/>
      <c r="AW31" s="1"/>
      <c r="AX31" s="1"/>
      <c r="AY31" s="1"/>
      <c r="AZ31" s="1"/>
      <c r="BA31" s="1"/>
      <c r="BB31" s="1"/>
      <c r="BC31" s="1"/>
      <c r="BD31" s="1"/>
      <c r="BE31" s="1"/>
      <c r="BF31" s="1"/>
      <c r="BG31" s="1"/>
      <c r="BH31" s="1"/>
      <c r="BI31" s="1"/>
    </row>
    <row r="32" ht="15.0" customHeight="1">
      <c r="A32" s="1"/>
      <c r="B32" s="165"/>
      <c r="D32" s="9"/>
      <c r="E32" s="21"/>
      <c r="I32" s="9"/>
      <c r="J32" s="229" t="str">
        <f>IF(AND('MATRIZ DE RIESGOS '!#REF!="Media",'MATRIZ DE RIESGOS '!#REF!="Leve"),CONCATENATE("R7C",'MATRIZ DE RIESGOS '!#REF!),"")</f>
        <v>#ERROR!</v>
      </c>
      <c r="K32" s="230" t="str">
        <f>IF(AND('MATRIZ DE RIESGOS '!#REF!="Media",'MATRIZ DE RIESGOS '!#REF!="Leve"),CONCATENATE("R7C",'MATRIZ DE RIESGOS '!#REF!),"")</f>
        <v>#ERROR!</v>
      </c>
      <c r="L32" s="230" t="str">
        <f>IF(AND('MATRIZ DE RIESGOS '!#REF!="Media",'MATRIZ DE RIESGOS '!#REF!="Leve"),CONCATENATE("R7C",'MATRIZ DE RIESGOS '!#REF!),"")</f>
        <v>#ERROR!</v>
      </c>
      <c r="M32" s="230" t="str">
        <f>IF(AND('MATRIZ DE RIESGOS '!#REF!="Media",'MATRIZ DE RIESGOS '!#REF!="Leve"),CONCATENATE("R7C",'MATRIZ DE RIESGOS '!#REF!),"")</f>
        <v>#ERROR!</v>
      </c>
      <c r="N32" s="230" t="str">
        <f>IF(AND('MATRIZ DE RIESGOS '!#REF!="Media",'MATRIZ DE RIESGOS '!#REF!="Leve"),CONCATENATE("R7C",'MATRIZ DE RIESGOS '!#REF!),"")</f>
        <v>#ERROR!</v>
      </c>
      <c r="O32" s="231" t="str">
        <f>IF(AND('MATRIZ DE RIESGOS '!#REF!="Media",'MATRIZ DE RIESGOS '!#REF!="Leve"),CONCATENATE("R7C",'MATRIZ DE RIESGOS '!#REF!),"")</f>
        <v>#ERROR!</v>
      </c>
      <c r="P32" s="229" t="str">
        <f>IF(AND('MATRIZ DE RIESGOS '!#REF!="Media",'MATRIZ DE RIESGOS '!#REF!="Menor"),CONCATENATE("R7C",'MATRIZ DE RIESGOS '!#REF!),"")</f>
        <v>#ERROR!</v>
      </c>
      <c r="Q32" s="230" t="str">
        <f>IF(AND('MATRIZ DE RIESGOS '!#REF!="Media",'MATRIZ DE RIESGOS '!#REF!="Menor"),CONCATENATE("R7C",'MATRIZ DE RIESGOS '!#REF!),"")</f>
        <v>#ERROR!</v>
      </c>
      <c r="R32" s="230" t="str">
        <f>IF(AND('MATRIZ DE RIESGOS '!#REF!="Media",'MATRIZ DE RIESGOS '!#REF!="Menor"),CONCATENATE("R7C",'MATRIZ DE RIESGOS '!#REF!),"")</f>
        <v>#ERROR!</v>
      </c>
      <c r="S32" s="230" t="str">
        <f>IF(AND('MATRIZ DE RIESGOS '!#REF!="Media",'MATRIZ DE RIESGOS '!#REF!="Menor"),CONCATENATE("R7C",'MATRIZ DE RIESGOS '!#REF!),"")</f>
        <v>#ERROR!</v>
      </c>
      <c r="T32" s="230" t="str">
        <f>IF(AND('MATRIZ DE RIESGOS '!#REF!="Media",'MATRIZ DE RIESGOS '!#REF!="Menor"),CONCATENATE("R7C",'MATRIZ DE RIESGOS '!#REF!),"")</f>
        <v>#ERROR!</v>
      </c>
      <c r="U32" s="231" t="str">
        <f>IF(AND('MATRIZ DE RIESGOS '!#REF!="Media",'MATRIZ DE RIESGOS '!#REF!="Menor"),CONCATENATE("R7C",'MATRIZ DE RIESGOS '!#REF!),"")</f>
        <v>#ERROR!</v>
      </c>
      <c r="V32" s="229" t="str">
        <f>IF(AND('MATRIZ DE RIESGOS '!#REF!="Media",'MATRIZ DE RIESGOS '!#REF!="Moderado"),CONCATENATE("R7C",'MATRIZ DE RIESGOS '!#REF!),"")</f>
        <v>#ERROR!</v>
      </c>
      <c r="W32" s="230" t="str">
        <f>IF(AND('MATRIZ DE RIESGOS '!#REF!="Media",'MATRIZ DE RIESGOS '!#REF!="Moderado"),CONCATENATE("R7C",'MATRIZ DE RIESGOS '!#REF!),"")</f>
        <v>#ERROR!</v>
      </c>
      <c r="X32" s="230" t="str">
        <f>IF(AND('MATRIZ DE RIESGOS '!#REF!="Media",'MATRIZ DE RIESGOS '!#REF!="Moderado"),CONCATENATE("R7C",'MATRIZ DE RIESGOS '!#REF!),"")</f>
        <v>#ERROR!</v>
      </c>
      <c r="Y32" s="230" t="str">
        <f>IF(AND('MATRIZ DE RIESGOS '!#REF!="Media",'MATRIZ DE RIESGOS '!#REF!="Moderado"),CONCATENATE("R7C",'MATRIZ DE RIESGOS '!#REF!),"")</f>
        <v>#ERROR!</v>
      </c>
      <c r="Z32" s="230" t="str">
        <f>IF(AND('MATRIZ DE RIESGOS '!#REF!="Media",'MATRIZ DE RIESGOS '!#REF!="Moderado"),CONCATENATE("R7C",'MATRIZ DE RIESGOS '!#REF!),"")</f>
        <v>#ERROR!</v>
      </c>
      <c r="AA32" s="231" t="str">
        <f>IF(AND('MATRIZ DE RIESGOS '!#REF!="Media",'MATRIZ DE RIESGOS '!#REF!="Moderado"),CONCATENATE("R7C",'MATRIZ DE RIESGOS '!#REF!),"")</f>
        <v>#ERROR!</v>
      </c>
      <c r="AB32" s="213" t="str">
        <f>IF(AND('MATRIZ DE RIESGOS '!#REF!="Media",'MATRIZ DE RIESGOS '!#REF!="Mayor"),CONCATENATE("R7C",'MATRIZ DE RIESGOS '!#REF!),"")</f>
        <v>#ERROR!</v>
      </c>
      <c r="AC32" s="214" t="str">
        <f>IF(AND('MATRIZ DE RIESGOS '!#REF!="Media",'MATRIZ DE RIESGOS '!#REF!="Mayor"),CONCATENATE("R7C",'MATRIZ DE RIESGOS '!#REF!),"")</f>
        <v>#ERROR!</v>
      </c>
      <c r="AD32" s="214" t="str">
        <f>IF(AND('MATRIZ DE RIESGOS '!#REF!="Media",'MATRIZ DE RIESGOS '!#REF!="Mayor"),CONCATENATE("R7C",'MATRIZ DE RIESGOS '!#REF!),"")</f>
        <v>#ERROR!</v>
      </c>
      <c r="AE32" s="214" t="str">
        <f>IF(AND('MATRIZ DE RIESGOS '!#REF!="Media",'MATRIZ DE RIESGOS '!#REF!="Mayor"),CONCATENATE("R7C",'MATRIZ DE RIESGOS '!#REF!),"")</f>
        <v>#ERROR!</v>
      </c>
      <c r="AF32" s="214" t="str">
        <f>IF(AND('MATRIZ DE RIESGOS '!#REF!="Media",'MATRIZ DE RIESGOS '!#REF!="Mayor"),CONCATENATE("R7C",'MATRIZ DE RIESGOS '!#REF!),"")</f>
        <v>#ERROR!</v>
      </c>
      <c r="AG32" s="215" t="str">
        <f>IF(AND('MATRIZ DE RIESGOS '!#REF!="Media",'MATRIZ DE RIESGOS '!#REF!="Mayor"),CONCATENATE("R7C",'MATRIZ DE RIESGOS '!#REF!),"")</f>
        <v>#ERROR!</v>
      </c>
      <c r="AH32" s="216" t="str">
        <f>IF(AND('MATRIZ DE RIESGOS '!#REF!="Media",'MATRIZ DE RIESGOS '!#REF!="Catastrófico"),CONCATENATE("R7C",'MATRIZ DE RIESGOS '!#REF!),"")</f>
        <v>#ERROR!</v>
      </c>
      <c r="AI32" s="217" t="str">
        <f>IF(AND('MATRIZ DE RIESGOS '!#REF!="Media",'MATRIZ DE RIESGOS '!#REF!="Catastrófico"),CONCATENATE("R7C",'MATRIZ DE RIESGOS '!#REF!),"")</f>
        <v>#ERROR!</v>
      </c>
      <c r="AJ32" s="217" t="str">
        <f>IF(AND('MATRIZ DE RIESGOS '!#REF!="Media",'MATRIZ DE RIESGOS '!#REF!="Catastrófico"),CONCATENATE("R7C",'MATRIZ DE RIESGOS '!#REF!),"")</f>
        <v>#ERROR!</v>
      </c>
      <c r="AK32" s="217" t="str">
        <f>IF(AND('MATRIZ DE RIESGOS '!#REF!="Media",'MATRIZ DE RIESGOS '!#REF!="Catastrófico"),CONCATENATE("R7C",'MATRIZ DE RIESGOS '!#REF!),"")</f>
        <v>#ERROR!</v>
      </c>
      <c r="AL32" s="217" t="str">
        <f>IF(AND('MATRIZ DE RIESGOS '!#REF!="Media",'MATRIZ DE RIESGOS '!#REF!="Catastrófico"),CONCATENATE("R7C",'MATRIZ DE RIESGOS '!#REF!),"")</f>
        <v>#ERROR!</v>
      </c>
      <c r="AM32" s="218" t="str">
        <f>IF(AND('MATRIZ DE RIESGOS '!#REF!="Media",'MATRIZ DE RIESGOS '!#REF!="Catastrófico"),CONCATENATE("R7C",'MATRIZ DE RIESGOS '!#REF!),"")</f>
        <v>#ERROR!</v>
      </c>
      <c r="AN32" s="1"/>
      <c r="AO32" s="21"/>
      <c r="AT32" s="9"/>
      <c r="AU32" s="1"/>
      <c r="AV32" s="1"/>
      <c r="AW32" s="1"/>
      <c r="AX32" s="1"/>
      <c r="AY32" s="1"/>
      <c r="AZ32" s="1"/>
      <c r="BA32" s="1"/>
      <c r="BB32" s="1"/>
      <c r="BC32" s="1"/>
      <c r="BD32" s="1"/>
      <c r="BE32" s="1"/>
      <c r="BF32" s="1"/>
      <c r="BG32" s="1"/>
      <c r="BH32" s="1"/>
      <c r="BI32" s="1"/>
    </row>
    <row r="33" ht="15.0" customHeight="1">
      <c r="A33" s="1"/>
      <c r="B33" s="165"/>
      <c r="D33" s="9"/>
      <c r="E33" s="21"/>
      <c r="I33" s="9"/>
      <c r="J33" s="229" t="str">
        <f>IF(AND('MATRIZ DE RIESGOS '!#REF!="Media",'MATRIZ DE RIESGOS '!#REF!="Leve"),CONCATENATE("R8C",'MATRIZ DE RIESGOS '!#REF!),"")</f>
        <v>#ERROR!</v>
      </c>
      <c r="K33" s="230" t="str">
        <f>IF(AND('MATRIZ DE RIESGOS '!#REF!="Media",'MATRIZ DE RIESGOS '!#REF!="Leve"),CONCATENATE("R8C",'MATRIZ DE RIESGOS '!#REF!),"")</f>
        <v>#ERROR!</v>
      </c>
      <c r="L33" s="230" t="str">
        <f>IF(AND('MATRIZ DE RIESGOS '!#REF!="Media",'MATRIZ DE RIESGOS '!#REF!="Leve"),CONCATENATE("R8C",'MATRIZ DE RIESGOS '!#REF!),"")</f>
        <v>#ERROR!</v>
      </c>
      <c r="M33" s="230" t="str">
        <f>IF(AND('MATRIZ DE RIESGOS '!#REF!="Media",'MATRIZ DE RIESGOS '!#REF!="Leve"),CONCATENATE("R8C",'MATRIZ DE RIESGOS '!#REF!),"")</f>
        <v>#ERROR!</v>
      </c>
      <c r="N33" s="230" t="str">
        <f>IF(AND('MATRIZ DE RIESGOS '!#REF!="Media",'MATRIZ DE RIESGOS '!#REF!="Leve"),CONCATENATE("R8C",'MATRIZ DE RIESGOS '!#REF!),"")</f>
        <v>#ERROR!</v>
      </c>
      <c r="O33" s="231" t="str">
        <f>IF(AND('MATRIZ DE RIESGOS '!#REF!="Media",'MATRIZ DE RIESGOS '!#REF!="Leve"),CONCATENATE("R8C",'MATRIZ DE RIESGOS '!#REF!),"")</f>
        <v>#ERROR!</v>
      </c>
      <c r="P33" s="229" t="str">
        <f>IF(AND('MATRIZ DE RIESGOS '!#REF!="Media",'MATRIZ DE RIESGOS '!#REF!="Menor"),CONCATENATE("R8C",'MATRIZ DE RIESGOS '!#REF!),"")</f>
        <v>#ERROR!</v>
      </c>
      <c r="Q33" s="230" t="str">
        <f>IF(AND('MATRIZ DE RIESGOS '!#REF!="Media",'MATRIZ DE RIESGOS '!#REF!="Menor"),CONCATENATE("R8C",'MATRIZ DE RIESGOS '!#REF!),"")</f>
        <v>#ERROR!</v>
      </c>
      <c r="R33" s="230" t="str">
        <f>IF(AND('MATRIZ DE RIESGOS '!#REF!="Media",'MATRIZ DE RIESGOS '!#REF!="Menor"),CONCATENATE("R8C",'MATRIZ DE RIESGOS '!#REF!),"")</f>
        <v>#ERROR!</v>
      </c>
      <c r="S33" s="230" t="str">
        <f>IF(AND('MATRIZ DE RIESGOS '!#REF!="Media",'MATRIZ DE RIESGOS '!#REF!="Menor"),CONCATENATE("R8C",'MATRIZ DE RIESGOS '!#REF!),"")</f>
        <v>#ERROR!</v>
      </c>
      <c r="T33" s="230" t="str">
        <f>IF(AND('MATRIZ DE RIESGOS '!#REF!="Media",'MATRIZ DE RIESGOS '!#REF!="Menor"),CONCATENATE("R8C",'MATRIZ DE RIESGOS '!#REF!),"")</f>
        <v>#ERROR!</v>
      </c>
      <c r="U33" s="231" t="str">
        <f>IF(AND('MATRIZ DE RIESGOS '!#REF!="Media",'MATRIZ DE RIESGOS '!#REF!="Menor"),CONCATENATE("R8C",'MATRIZ DE RIESGOS '!#REF!),"")</f>
        <v>#ERROR!</v>
      </c>
      <c r="V33" s="229" t="str">
        <f>IF(AND('MATRIZ DE RIESGOS '!#REF!="Media",'MATRIZ DE RIESGOS '!#REF!="Moderado"),CONCATENATE("R8C",'MATRIZ DE RIESGOS '!#REF!),"")</f>
        <v>#ERROR!</v>
      </c>
      <c r="W33" s="230" t="str">
        <f>IF(AND('MATRIZ DE RIESGOS '!#REF!="Media",'MATRIZ DE RIESGOS '!#REF!="Moderado"),CONCATENATE("R8C",'MATRIZ DE RIESGOS '!#REF!),"")</f>
        <v>#ERROR!</v>
      </c>
      <c r="X33" s="230" t="str">
        <f>IF(AND('MATRIZ DE RIESGOS '!#REF!="Media",'MATRIZ DE RIESGOS '!#REF!="Moderado"),CONCATENATE("R8C",'MATRIZ DE RIESGOS '!#REF!),"")</f>
        <v>#ERROR!</v>
      </c>
      <c r="Y33" s="230" t="str">
        <f>IF(AND('MATRIZ DE RIESGOS '!#REF!="Media",'MATRIZ DE RIESGOS '!#REF!="Moderado"),CONCATENATE("R8C",'MATRIZ DE RIESGOS '!#REF!),"")</f>
        <v>#ERROR!</v>
      </c>
      <c r="Z33" s="230" t="str">
        <f>IF(AND('MATRIZ DE RIESGOS '!#REF!="Media",'MATRIZ DE RIESGOS '!#REF!="Moderado"),CONCATENATE("R8C",'MATRIZ DE RIESGOS '!#REF!),"")</f>
        <v>#ERROR!</v>
      </c>
      <c r="AA33" s="231" t="str">
        <f>IF(AND('MATRIZ DE RIESGOS '!#REF!="Media",'MATRIZ DE RIESGOS '!#REF!="Moderado"),CONCATENATE("R8C",'MATRIZ DE RIESGOS '!#REF!),"")</f>
        <v>#ERROR!</v>
      </c>
      <c r="AB33" s="213" t="str">
        <f>IF(AND('MATRIZ DE RIESGOS '!#REF!="Media",'MATRIZ DE RIESGOS '!#REF!="Mayor"),CONCATENATE("R8C",'MATRIZ DE RIESGOS '!#REF!),"")</f>
        <v>#ERROR!</v>
      </c>
      <c r="AC33" s="214" t="str">
        <f>IF(AND('MATRIZ DE RIESGOS '!#REF!="Media",'MATRIZ DE RIESGOS '!#REF!="Mayor"),CONCATENATE("R8C",'MATRIZ DE RIESGOS '!#REF!),"")</f>
        <v>#ERROR!</v>
      </c>
      <c r="AD33" s="214" t="str">
        <f>IF(AND('MATRIZ DE RIESGOS '!#REF!="Media",'MATRIZ DE RIESGOS '!#REF!="Mayor"),CONCATENATE("R8C",'MATRIZ DE RIESGOS '!#REF!),"")</f>
        <v>#ERROR!</v>
      </c>
      <c r="AE33" s="214" t="str">
        <f>IF(AND('MATRIZ DE RIESGOS '!#REF!="Media",'MATRIZ DE RIESGOS '!#REF!="Mayor"),CONCATENATE("R8C",'MATRIZ DE RIESGOS '!#REF!),"")</f>
        <v>#ERROR!</v>
      </c>
      <c r="AF33" s="214" t="str">
        <f>IF(AND('MATRIZ DE RIESGOS '!#REF!="Media",'MATRIZ DE RIESGOS '!#REF!="Mayor"),CONCATENATE("R8C",'MATRIZ DE RIESGOS '!#REF!),"")</f>
        <v>#ERROR!</v>
      </c>
      <c r="AG33" s="215" t="str">
        <f>IF(AND('MATRIZ DE RIESGOS '!#REF!="Media",'MATRIZ DE RIESGOS '!#REF!="Mayor"),CONCATENATE("R8C",'MATRIZ DE RIESGOS '!#REF!),"")</f>
        <v>#ERROR!</v>
      </c>
      <c r="AH33" s="216" t="str">
        <f>IF(AND('MATRIZ DE RIESGOS '!#REF!="Media",'MATRIZ DE RIESGOS '!#REF!="Catastrófico"),CONCATENATE("R8C",'MATRIZ DE RIESGOS '!#REF!),"")</f>
        <v>#ERROR!</v>
      </c>
      <c r="AI33" s="217" t="str">
        <f>IF(AND('MATRIZ DE RIESGOS '!#REF!="Media",'MATRIZ DE RIESGOS '!#REF!="Catastrófico"),CONCATENATE("R8C",'MATRIZ DE RIESGOS '!#REF!),"")</f>
        <v>#ERROR!</v>
      </c>
      <c r="AJ33" s="217" t="str">
        <f>IF(AND('MATRIZ DE RIESGOS '!#REF!="Media",'MATRIZ DE RIESGOS '!#REF!="Catastrófico"),CONCATENATE("R8C",'MATRIZ DE RIESGOS '!#REF!),"")</f>
        <v>#ERROR!</v>
      </c>
      <c r="AK33" s="217" t="str">
        <f>IF(AND('MATRIZ DE RIESGOS '!#REF!="Media",'MATRIZ DE RIESGOS '!#REF!="Catastrófico"),CONCATENATE("R8C",'MATRIZ DE RIESGOS '!#REF!),"")</f>
        <v>#ERROR!</v>
      </c>
      <c r="AL33" s="217" t="str">
        <f>IF(AND('MATRIZ DE RIESGOS '!#REF!="Media",'MATRIZ DE RIESGOS '!#REF!="Catastrófico"),CONCATENATE("R8C",'MATRIZ DE RIESGOS '!#REF!),"")</f>
        <v>#ERROR!</v>
      </c>
      <c r="AM33" s="218" t="str">
        <f>IF(AND('MATRIZ DE RIESGOS '!#REF!="Media",'MATRIZ DE RIESGOS '!#REF!="Catastrófico"),CONCATENATE("R8C",'MATRIZ DE RIESGOS '!#REF!),"")</f>
        <v>#ERROR!</v>
      </c>
      <c r="AN33" s="1"/>
      <c r="AO33" s="21"/>
      <c r="AT33" s="9"/>
      <c r="AU33" s="1"/>
      <c r="AV33" s="1"/>
      <c r="AW33" s="1"/>
      <c r="AX33" s="1"/>
      <c r="AY33" s="1"/>
      <c r="AZ33" s="1"/>
      <c r="BA33" s="1"/>
      <c r="BB33" s="1"/>
      <c r="BC33" s="1"/>
      <c r="BD33" s="1"/>
      <c r="BE33" s="1"/>
      <c r="BF33" s="1"/>
      <c r="BG33" s="1"/>
      <c r="BH33" s="1"/>
      <c r="BI33" s="1"/>
    </row>
    <row r="34" ht="15.0" customHeight="1">
      <c r="A34" s="1"/>
      <c r="B34" s="165"/>
      <c r="D34" s="9"/>
      <c r="E34" s="21"/>
      <c r="I34" s="9"/>
      <c r="J34" s="229" t="str">
        <f>IF(AND('MATRIZ DE RIESGOS '!#REF!="Media",'MATRIZ DE RIESGOS '!#REF!="Leve"),CONCATENATE("R9C",'MATRIZ DE RIESGOS '!#REF!),"")</f>
        <v>#ERROR!</v>
      </c>
      <c r="K34" s="230" t="str">
        <f>IF(AND('MATRIZ DE RIESGOS '!#REF!="Media",'MATRIZ DE RIESGOS '!#REF!="Leve"),CONCATENATE("R9C",'MATRIZ DE RIESGOS '!#REF!),"")</f>
        <v>#ERROR!</v>
      </c>
      <c r="L34" s="230" t="str">
        <f>IF(AND('MATRIZ DE RIESGOS '!#REF!="Media",'MATRIZ DE RIESGOS '!#REF!="Leve"),CONCATENATE("R9C",'MATRIZ DE RIESGOS '!#REF!),"")</f>
        <v>#ERROR!</v>
      </c>
      <c r="M34" s="230" t="str">
        <f>IF(AND('MATRIZ DE RIESGOS '!#REF!="Media",'MATRIZ DE RIESGOS '!#REF!="Leve"),CONCATENATE("R9C",'MATRIZ DE RIESGOS '!#REF!),"")</f>
        <v>#ERROR!</v>
      </c>
      <c r="N34" s="230" t="str">
        <f>IF(AND('MATRIZ DE RIESGOS '!#REF!="Media",'MATRIZ DE RIESGOS '!#REF!="Leve"),CONCATENATE("R9C",'MATRIZ DE RIESGOS '!#REF!),"")</f>
        <v>#ERROR!</v>
      </c>
      <c r="O34" s="231" t="str">
        <f>IF(AND('MATRIZ DE RIESGOS '!#REF!="Media",'MATRIZ DE RIESGOS '!#REF!="Leve"),CONCATENATE("R9C",'MATRIZ DE RIESGOS '!#REF!),"")</f>
        <v>#ERROR!</v>
      </c>
      <c r="P34" s="229" t="str">
        <f>IF(AND('MATRIZ DE RIESGOS '!#REF!="Media",'MATRIZ DE RIESGOS '!#REF!="Menor"),CONCATENATE("R9C",'MATRIZ DE RIESGOS '!#REF!),"")</f>
        <v>#ERROR!</v>
      </c>
      <c r="Q34" s="230" t="str">
        <f>IF(AND('MATRIZ DE RIESGOS '!#REF!="Media",'MATRIZ DE RIESGOS '!#REF!="Menor"),CONCATENATE("R9C",'MATRIZ DE RIESGOS '!#REF!),"")</f>
        <v>#ERROR!</v>
      </c>
      <c r="R34" s="230" t="str">
        <f>IF(AND('MATRIZ DE RIESGOS '!#REF!="Media",'MATRIZ DE RIESGOS '!#REF!="Menor"),CONCATENATE("R9C",'MATRIZ DE RIESGOS '!#REF!),"")</f>
        <v>#ERROR!</v>
      </c>
      <c r="S34" s="230" t="str">
        <f>IF(AND('MATRIZ DE RIESGOS '!#REF!="Media",'MATRIZ DE RIESGOS '!#REF!="Menor"),CONCATENATE("R9C",'MATRIZ DE RIESGOS '!#REF!),"")</f>
        <v>#ERROR!</v>
      </c>
      <c r="T34" s="230" t="str">
        <f>IF(AND('MATRIZ DE RIESGOS '!#REF!="Media",'MATRIZ DE RIESGOS '!#REF!="Menor"),CONCATENATE("R9C",'MATRIZ DE RIESGOS '!#REF!),"")</f>
        <v>#ERROR!</v>
      </c>
      <c r="U34" s="231" t="str">
        <f>IF(AND('MATRIZ DE RIESGOS '!#REF!="Media",'MATRIZ DE RIESGOS '!#REF!="Menor"),CONCATENATE("R9C",'MATRIZ DE RIESGOS '!#REF!),"")</f>
        <v>#ERROR!</v>
      </c>
      <c r="V34" s="229" t="str">
        <f>IF(AND('MATRIZ DE RIESGOS '!#REF!="Media",'MATRIZ DE RIESGOS '!#REF!="Moderado"),CONCATENATE("R9C",'MATRIZ DE RIESGOS '!#REF!),"")</f>
        <v>#ERROR!</v>
      </c>
      <c r="W34" s="230" t="str">
        <f>IF(AND('MATRIZ DE RIESGOS '!#REF!="Media",'MATRIZ DE RIESGOS '!#REF!="Moderado"),CONCATENATE("R9C",'MATRIZ DE RIESGOS '!#REF!),"")</f>
        <v>#ERROR!</v>
      </c>
      <c r="X34" s="230" t="str">
        <f>IF(AND('MATRIZ DE RIESGOS '!#REF!="Media",'MATRIZ DE RIESGOS '!#REF!="Moderado"),CONCATENATE("R9C",'MATRIZ DE RIESGOS '!#REF!),"")</f>
        <v>#ERROR!</v>
      </c>
      <c r="Y34" s="230" t="str">
        <f>IF(AND('MATRIZ DE RIESGOS '!#REF!="Media",'MATRIZ DE RIESGOS '!#REF!="Moderado"),CONCATENATE("R9C",'MATRIZ DE RIESGOS '!#REF!),"")</f>
        <v>#ERROR!</v>
      </c>
      <c r="Z34" s="230" t="str">
        <f>IF(AND('MATRIZ DE RIESGOS '!#REF!="Media",'MATRIZ DE RIESGOS '!#REF!="Moderado"),CONCATENATE("R9C",'MATRIZ DE RIESGOS '!#REF!),"")</f>
        <v>#ERROR!</v>
      </c>
      <c r="AA34" s="231" t="str">
        <f>IF(AND('MATRIZ DE RIESGOS '!#REF!="Media",'MATRIZ DE RIESGOS '!#REF!="Moderado"),CONCATENATE("R9C",'MATRIZ DE RIESGOS '!#REF!),"")</f>
        <v>#ERROR!</v>
      </c>
      <c r="AB34" s="213" t="str">
        <f>IF(AND('MATRIZ DE RIESGOS '!#REF!="Media",'MATRIZ DE RIESGOS '!#REF!="Mayor"),CONCATENATE("R9C",'MATRIZ DE RIESGOS '!#REF!),"")</f>
        <v>#ERROR!</v>
      </c>
      <c r="AC34" s="214" t="str">
        <f>IF(AND('MATRIZ DE RIESGOS '!#REF!="Media",'MATRIZ DE RIESGOS '!#REF!="Mayor"),CONCATENATE("R9C",'MATRIZ DE RIESGOS '!#REF!),"")</f>
        <v>#ERROR!</v>
      </c>
      <c r="AD34" s="214" t="str">
        <f>IF(AND('MATRIZ DE RIESGOS '!#REF!="Media",'MATRIZ DE RIESGOS '!#REF!="Mayor"),CONCATENATE("R9C",'MATRIZ DE RIESGOS '!#REF!),"")</f>
        <v>#ERROR!</v>
      </c>
      <c r="AE34" s="214" t="str">
        <f>IF(AND('MATRIZ DE RIESGOS '!#REF!="Media",'MATRIZ DE RIESGOS '!#REF!="Mayor"),CONCATENATE("R9C",'MATRIZ DE RIESGOS '!#REF!),"")</f>
        <v>#ERROR!</v>
      </c>
      <c r="AF34" s="214" t="str">
        <f>IF(AND('MATRIZ DE RIESGOS '!#REF!="Media",'MATRIZ DE RIESGOS '!#REF!="Mayor"),CONCATENATE("R9C",'MATRIZ DE RIESGOS '!#REF!),"")</f>
        <v>#ERROR!</v>
      </c>
      <c r="AG34" s="215" t="str">
        <f>IF(AND('MATRIZ DE RIESGOS '!#REF!="Media",'MATRIZ DE RIESGOS '!#REF!="Mayor"),CONCATENATE("R9C",'MATRIZ DE RIESGOS '!#REF!),"")</f>
        <v>#ERROR!</v>
      </c>
      <c r="AH34" s="216" t="str">
        <f>IF(AND('MATRIZ DE RIESGOS '!#REF!="Media",'MATRIZ DE RIESGOS '!#REF!="Catastrófico"),CONCATENATE("R9C",'MATRIZ DE RIESGOS '!#REF!),"")</f>
        <v>#ERROR!</v>
      </c>
      <c r="AI34" s="217" t="str">
        <f>IF(AND('MATRIZ DE RIESGOS '!#REF!="Media",'MATRIZ DE RIESGOS '!#REF!="Catastrófico"),CONCATENATE("R9C",'MATRIZ DE RIESGOS '!#REF!),"")</f>
        <v>#ERROR!</v>
      </c>
      <c r="AJ34" s="217" t="str">
        <f>IF(AND('MATRIZ DE RIESGOS '!#REF!="Media",'MATRIZ DE RIESGOS '!#REF!="Catastrófico"),CONCATENATE("R9C",'MATRIZ DE RIESGOS '!#REF!),"")</f>
        <v>#ERROR!</v>
      </c>
      <c r="AK34" s="217" t="str">
        <f>IF(AND('MATRIZ DE RIESGOS '!#REF!="Media",'MATRIZ DE RIESGOS '!#REF!="Catastrófico"),CONCATENATE("R9C",'MATRIZ DE RIESGOS '!#REF!),"")</f>
        <v>#ERROR!</v>
      </c>
      <c r="AL34" s="217" t="str">
        <f>IF(AND('MATRIZ DE RIESGOS '!#REF!="Media",'MATRIZ DE RIESGOS '!#REF!="Catastrófico"),CONCATENATE("R9C",'MATRIZ DE RIESGOS '!#REF!),"")</f>
        <v>#ERROR!</v>
      </c>
      <c r="AM34" s="218" t="str">
        <f>IF(AND('MATRIZ DE RIESGOS '!#REF!="Media",'MATRIZ DE RIESGOS '!#REF!="Catastrófico"),CONCATENATE("R9C",'MATRIZ DE RIESGOS '!#REF!),"")</f>
        <v>#ERROR!</v>
      </c>
      <c r="AN34" s="1"/>
      <c r="AO34" s="21"/>
      <c r="AT34" s="9"/>
      <c r="AU34" s="1"/>
      <c r="AV34" s="1"/>
      <c r="AW34" s="1"/>
      <c r="AX34" s="1"/>
      <c r="AY34" s="1"/>
      <c r="AZ34" s="1"/>
      <c r="BA34" s="1"/>
      <c r="BB34" s="1"/>
      <c r="BC34" s="1"/>
      <c r="BD34" s="1"/>
      <c r="BE34" s="1"/>
      <c r="BF34" s="1"/>
      <c r="BG34" s="1"/>
      <c r="BH34" s="1"/>
      <c r="BI34" s="1"/>
    </row>
    <row r="35" ht="15.75" customHeight="1">
      <c r="A35" s="1"/>
      <c r="B35" s="165"/>
      <c r="D35" s="9"/>
      <c r="E35" s="187"/>
      <c r="F35" s="188"/>
      <c r="G35" s="188"/>
      <c r="H35" s="188"/>
      <c r="I35" s="189"/>
      <c r="J35" s="229" t="str">
        <f>IF(AND('MATRIZ DE RIESGOS '!#REF!="Media",'MATRIZ DE RIESGOS '!#REF!="Leve"),CONCATENATE("R10C",'MATRIZ DE RIESGOS '!#REF!),"")</f>
        <v>#ERROR!</v>
      </c>
      <c r="K35" s="230" t="str">
        <f>IF(AND('MATRIZ DE RIESGOS '!#REF!="Media",'MATRIZ DE RIESGOS '!#REF!="Leve"),CONCATENATE("R10C",'MATRIZ DE RIESGOS '!#REF!),"")</f>
        <v>#ERROR!</v>
      </c>
      <c r="L35" s="230" t="str">
        <f>IF(AND('MATRIZ DE RIESGOS '!#REF!="Media",'MATRIZ DE RIESGOS '!#REF!="Leve"),CONCATENATE("R10C",'MATRIZ DE RIESGOS '!#REF!),"")</f>
        <v>#ERROR!</v>
      </c>
      <c r="M35" s="230" t="str">
        <f>IF(AND('MATRIZ DE RIESGOS '!#REF!="Media",'MATRIZ DE RIESGOS '!#REF!="Leve"),CONCATENATE("R10C",'MATRIZ DE RIESGOS '!#REF!),"")</f>
        <v>#ERROR!</v>
      </c>
      <c r="N35" s="230" t="str">
        <f>IF(AND('MATRIZ DE RIESGOS '!#REF!="Media",'MATRIZ DE RIESGOS '!#REF!="Leve"),CONCATENATE("R10C",'MATRIZ DE RIESGOS '!#REF!),"")</f>
        <v>#ERROR!</v>
      </c>
      <c r="O35" s="231" t="str">
        <f>IF(AND('MATRIZ DE RIESGOS '!#REF!="Media",'MATRIZ DE RIESGOS '!#REF!="Leve"),CONCATENATE("R10C",'MATRIZ DE RIESGOS '!#REF!),"")</f>
        <v>#ERROR!</v>
      </c>
      <c r="P35" s="229" t="str">
        <f>IF(AND('MATRIZ DE RIESGOS '!#REF!="Media",'MATRIZ DE RIESGOS '!#REF!="Menor"),CONCATENATE("R10C",'MATRIZ DE RIESGOS '!#REF!),"")</f>
        <v>#ERROR!</v>
      </c>
      <c r="Q35" s="230" t="str">
        <f>IF(AND('MATRIZ DE RIESGOS '!#REF!="Media",'MATRIZ DE RIESGOS '!#REF!="Menor"),CONCATENATE("R10C",'MATRIZ DE RIESGOS '!#REF!),"")</f>
        <v>#ERROR!</v>
      </c>
      <c r="R35" s="230" t="str">
        <f>IF(AND('MATRIZ DE RIESGOS '!#REF!="Media",'MATRIZ DE RIESGOS '!#REF!="Menor"),CONCATENATE("R10C",'MATRIZ DE RIESGOS '!#REF!),"")</f>
        <v>#ERROR!</v>
      </c>
      <c r="S35" s="230" t="str">
        <f>IF(AND('MATRIZ DE RIESGOS '!#REF!="Media",'MATRIZ DE RIESGOS '!#REF!="Menor"),CONCATENATE("R10C",'MATRIZ DE RIESGOS '!#REF!),"")</f>
        <v>#ERROR!</v>
      </c>
      <c r="T35" s="230" t="str">
        <f>IF(AND('MATRIZ DE RIESGOS '!#REF!="Media",'MATRIZ DE RIESGOS '!#REF!="Menor"),CONCATENATE("R10C",'MATRIZ DE RIESGOS '!#REF!),"")</f>
        <v>#ERROR!</v>
      </c>
      <c r="U35" s="231" t="str">
        <f>IF(AND('MATRIZ DE RIESGOS '!#REF!="Media",'MATRIZ DE RIESGOS '!#REF!="Menor"),CONCATENATE("R10C",'MATRIZ DE RIESGOS '!#REF!),"")</f>
        <v>#ERROR!</v>
      </c>
      <c r="V35" s="229" t="str">
        <f>IF(AND('MATRIZ DE RIESGOS '!#REF!="Media",'MATRIZ DE RIESGOS '!#REF!="Moderado"),CONCATENATE("R10C",'MATRIZ DE RIESGOS '!#REF!),"")</f>
        <v>#ERROR!</v>
      </c>
      <c r="W35" s="230" t="str">
        <f>IF(AND('MATRIZ DE RIESGOS '!#REF!="Media",'MATRIZ DE RIESGOS '!#REF!="Moderado"),CONCATENATE("R10C",'MATRIZ DE RIESGOS '!#REF!),"")</f>
        <v>#ERROR!</v>
      </c>
      <c r="X35" s="230" t="str">
        <f>IF(AND('MATRIZ DE RIESGOS '!#REF!="Media",'MATRIZ DE RIESGOS '!#REF!="Moderado"),CONCATENATE("R10C",'MATRIZ DE RIESGOS '!#REF!),"")</f>
        <v>#ERROR!</v>
      </c>
      <c r="Y35" s="230" t="str">
        <f>IF(AND('MATRIZ DE RIESGOS '!#REF!="Media",'MATRIZ DE RIESGOS '!#REF!="Moderado"),CONCATENATE("R10C",'MATRIZ DE RIESGOS '!#REF!),"")</f>
        <v>#ERROR!</v>
      </c>
      <c r="Z35" s="230" t="str">
        <f>IF(AND('MATRIZ DE RIESGOS '!#REF!="Media",'MATRIZ DE RIESGOS '!#REF!="Moderado"),CONCATENATE("R10C",'MATRIZ DE RIESGOS '!#REF!),"")</f>
        <v>#ERROR!</v>
      </c>
      <c r="AA35" s="231" t="str">
        <f>IF(AND('MATRIZ DE RIESGOS '!#REF!="Media",'MATRIZ DE RIESGOS '!#REF!="Moderado"),CONCATENATE("R10C",'MATRIZ DE RIESGOS '!#REF!),"")</f>
        <v>#ERROR!</v>
      </c>
      <c r="AB35" s="219" t="str">
        <f>IF(AND('MATRIZ DE RIESGOS '!#REF!="Media",'MATRIZ DE RIESGOS '!#REF!="Mayor"),CONCATENATE("R10C",'MATRIZ DE RIESGOS '!#REF!),"")</f>
        <v>#ERROR!</v>
      </c>
      <c r="AC35" s="220" t="str">
        <f>IF(AND('MATRIZ DE RIESGOS '!#REF!="Media",'MATRIZ DE RIESGOS '!#REF!="Mayor"),CONCATENATE("R10C",'MATRIZ DE RIESGOS '!#REF!),"")</f>
        <v>#ERROR!</v>
      </c>
      <c r="AD35" s="220" t="str">
        <f>IF(AND('MATRIZ DE RIESGOS '!#REF!="Media",'MATRIZ DE RIESGOS '!#REF!="Mayor"),CONCATENATE("R10C",'MATRIZ DE RIESGOS '!#REF!),"")</f>
        <v>#ERROR!</v>
      </c>
      <c r="AE35" s="220" t="str">
        <f>IF(AND('MATRIZ DE RIESGOS '!#REF!="Media",'MATRIZ DE RIESGOS '!#REF!="Mayor"),CONCATENATE("R10C",'MATRIZ DE RIESGOS '!#REF!),"")</f>
        <v>#ERROR!</v>
      </c>
      <c r="AF35" s="220" t="str">
        <f>IF(AND('MATRIZ DE RIESGOS '!#REF!="Media",'MATRIZ DE RIESGOS '!#REF!="Mayor"),CONCATENATE("R10C",'MATRIZ DE RIESGOS '!#REF!),"")</f>
        <v>#ERROR!</v>
      </c>
      <c r="AG35" s="221" t="str">
        <f>IF(AND('MATRIZ DE RIESGOS '!#REF!="Media",'MATRIZ DE RIESGOS '!#REF!="Mayor"),CONCATENATE("R10C",'MATRIZ DE RIESGOS '!#REF!),"")</f>
        <v>#ERROR!</v>
      </c>
      <c r="AH35" s="222" t="str">
        <f>IF(AND('MATRIZ DE RIESGOS '!#REF!="Media",'MATRIZ DE RIESGOS '!#REF!="Catastrófico"),CONCATENATE("R10C",'MATRIZ DE RIESGOS '!#REF!),"")</f>
        <v>#ERROR!</v>
      </c>
      <c r="AI35" s="223" t="str">
        <f>IF(AND('MATRIZ DE RIESGOS '!#REF!="Media",'MATRIZ DE RIESGOS '!#REF!="Catastrófico"),CONCATENATE("R10C",'MATRIZ DE RIESGOS '!#REF!),"")</f>
        <v>#ERROR!</v>
      </c>
      <c r="AJ35" s="223" t="str">
        <f>IF(AND('MATRIZ DE RIESGOS '!#REF!="Media",'MATRIZ DE RIESGOS '!#REF!="Catastrófico"),CONCATENATE("R10C",'MATRIZ DE RIESGOS '!#REF!),"")</f>
        <v>#ERROR!</v>
      </c>
      <c r="AK35" s="223" t="str">
        <f>IF(AND('MATRIZ DE RIESGOS '!#REF!="Media",'MATRIZ DE RIESGOS '!#REF!="Catastrófico"),CONCATENATE("R10C",'MATRIZ DE RIESGOS '!#REF!),"")</f>
        <v>#ERROR!</v>
      </c>
      <c r="AL35" s="223" t="str">
        <f>IF(AND('MATRIZ DE RIESGOS '!#REF!="Media",'MATRIZ DE RIESGOS '!#REF!="Catastrófico"),CONCATENATE("R10C",'MATRIZ DE RIESGOS '!#REF!),"")</f>
        <v>#ERROR!</v>
      </c>
      <c r="AM35" s="224" t="str">
        <f>IF(AND('MATRIZ DE RIESGOS '!#REF!="Media",'MATRIZ DE RIESGOS '!#REF!="Catastrófico"),CONCATENATE("R10C",'MATRIZ DE RIESGOS '!#REF!),"")</f>
        <v>#ERROR!</v>
      </c>
      <c r="AN35" s="1"/>
      <c r="AO35" s="187"/>
      <c r="AP35" s="188"/>
      <c r="AQ35" s="188"/>
      <c r="AR35" s="188"/>
      <c r="AS35" s="188"/>
      <c r="AT35" s="189"/>
      <c r="AU35" s="1"/>
      <c r="AV35" s="1"/>
      <c r="AW35" s="1"/>
      <c r="AX35" s="1"/>
      <c r="AY35" s="1"/>
      <c r="AZ35" s="1"/>
      <c r="BA35" s="1"/>
      <c r="BB35" s="1"/>
      <c r="BC35" s="1"/>
      <c r="BD35" s="1"/>
      <c r="BE35" s="1"/>
      <c r="BF35" s="1"/>
      <c r="BG35" s="1"/>
      <c r="BH35" s="1"/>
      <c r="BI35" s="1"/>
    </row>
    <row r="36" ht="15.0" customHeight="1">
      <c r="A36" s="1"/>
      <c r="B36" s="165"/>
      <c r="D36" s="9"/>
      <c r="E36" s="205" t="s">
        <v>135</v>
      </c>
      <c r="F36" s="173"/>
      <c r="G36" s="173"/>
      <c r="H36" s="173"/>
      <c r="I36" s="173"/>
      <c r="J36" s="236" t="str">
        <f>IF(AND('MATRIZ DE RIESGOS '!$Y$9="Baja",'MATRIZ DE RIESGOS '!$AA$9="Leve"),CONCATENATE("R1C",'MATRIZ DE RIESGOS '!$O$9),"")</f>
        <v/>
      </c>
      <c r="K36" s="237" t="str">
        <f>IF(AND('MATRIZ DE RIESGOS '!$Y$10="Baja",'MATRIZ DE RIESGOS '!$AA$10="Leve"),CONCATENATE("R1C",'MATRIZ DE RIESGOS '!$O$10),"")</f>
        <v/>
      </c>
      <c r="L36" s="237" t="str">
        <f>IF(AND('MATRIZ DE RIESGOS '!$Y$11="Baja",'MATRIZ DE RIESGOS '!$AA$11="Leve"),CONCATENATE("R1C",'MATRIZ DE RIESGOS '!$O$11),"")</f>
        <v/>
      </c>
      <c r="M36" s="237" t="str">
        <f>IF(AND('MATRIZ DE RIESGOS '!#REF!="Baja",'MATRIZ DE RIESGOS '!#REF!="Leve"),CONCATENATE("R1C",'MATRIZ DE RIESGOS '!#REF!),"")</f>
        <v>#ERROR!</v>
      </c>
      <c r="N36" s="237" t="str">
        <f>IF(AND('MATRIZ DE RIESGOS '!#REF!="Baja",'MATRIZ DE RIESGOS '!#REF!="Leve"),CONCATENATE("R1C",'MATRIZ DE RIESGOS '!#REF!),"")</f>
        <v>#ERROR!</v>
      </c>
      <c r="O36" s="238" t="str">
        <f>IF(AND('MATRIZ DE RIESGOS '!#REF!="Baja",'MATRIZ DE RIESGOS '!#REF!="Leve"),CONCATENATE("R1C",'MATRIZ DE RIESGOS '!#REF!),"")</f>
        <v>#ERROR!</v>
      </c>
      <c r="P36" s="225" t="str">
        <f>IF(AND('MATRIZ DE RIESGOS '!$Y$9="Baja",'MATRIZ DE RIESGOS '!$AA$9="Menor"),CONCATENATE("R1C",'MATRIZ DE RIESGOS '!$O$9),"")</f>
        <v/>
      </c>
      <c r="Q36" s="226" t="str">
        <f>IF(AND('MATRIZ DE RIESGOS '!$Y$10="Baja",'MATRIZ DE RIESGOS '!$AA$10="Menor"),CONCATENATE("R1C",'MATRIZ DE RIESGOS '!$O$10),"")</f>
        <v/>
      </c>
      <c r="R36" s="226" t="str">
        <f>IF(AND('MATRIZ DE RIESGOS '!$Y$11="Baja",'MATRIZ DE RIESGOS '!$AA$11="Menor"),CONCATENATE("R1C",'MATRIZ DE RIESGOS '!$O$11),"")</f>
        <v/>
      </c>
      <c r="S36" s="226" t="str">
        <f>IF(AND('MATRIZ DE RIESGOS '!#REF!="Baja",'MATRIZ DE RIESGOS '!#REF!="Menor"),CONCATENATE("R1C",'MATRIZ DE RIESGOS '!#REF!),"")</f>
        <v>#ERROR!</v>
      </c>
      <c r="T36" s="226" t="str">
        <f>IF(AND('MATRIZ DE RIESGOS '!#REF!="Baja",'MATRIZ DE RIESGOS '!#REF!="Menor"),CONCATENATE("R1C",'MATRIZ DE RIESGOS '!#REF!),"")</f>
        <v>#ERROR!</v>
      </c>
      <c r="U36" s="227" t="str">
        <f>IF(AND('MATRIZ DE RIESGOS '!#REF!="Baja",'MATRIZ DE RIESGOS '!#REF!="Menor"),CONCATENATE("R1C",'MATRIZ DE RIESGOS '!#REF!),"")</f>
        <v>#ERROR!</v>
      </c>
      <c r="V36" s="225" t="str">
        <f>IF(AND('MATRIZ DE RIESGOS '!$Y$9="Baja",'MATRIZ DE RIESGOS '!$AA$9="Moderado"),CONCATENATE("R1C",'MATRIZ DE RIESGOS '!$O$9),"")</f>
        <v/>
      </c>
      <c r="W36" s="226" t="str">
        <f>IF(AND('MATRIZ DE RIESGOS '!$Y$10="Baja",'MATRIZ DE RIESGOS '!$AA$10="Moderado"),CONCATENATE("R1C",'MATRIZ DE RIESGOS '!$O$10),"")</f>
        <v/>
      </c>
      <c r="X36" s="226" t="str">
        <f>IF(AND('MATRIZ DE RIESGOS '!$Y$11="Baja",'MATRIZ DE RIESGOS '!$AA$11="Moderado"),CONCATENATE("R1C",'MATRIZ DE RIESGOS '!$O$11),"")</f>
        <v/>
      </c>
      <c r="Y36" s="226" t="str">
        <f>IF(AND('MATRIZ DE RIESGOS '!#REF!="Baja",'MATRIZ DE RIESGOS '!#REF!="Moderado"),CONCATENATE("R1C",'MATRIZ DE RIESGOS '!#REF!),"")</f>
        <v>#ERROR!</v>
      </c>
      <c r="Z36" s="226" t="str">
        <f>IF(AND('MATRIZ DE RIESGOS '!#REF!="Baja",'MATRIZ DE RIESGOS '!#REF!="Moderado"),CONCATENATE("R1C",'MATRIZ DE RIESGOS '!#REF!),"")</f>
        <v>#ERROR!</v>
      </c>
      <c r="AA36" s="227" t="str">
        <f>IF(AND('MATRIZ DE RIESGOS '!#REF!="Baja",'MATRIZ DE RIESGOS '!#REF!="Moderado"),CONCATENATE("R1C",'MATRIZ DE RIESGOS '!#REF!),"")</f>
        <v>#ERROR!</v>
      </c>
      <c r="AB36" s="206" t="str">
        <f>IF(AND('MATRIZ DE RIESGOS '!$Y$9="Baja",'MATRIZ DE RIESGOS '!$AA$9="Mayor"),CONCATENATE("R1C",'MATRIZ DE RIESGOS '!$O$9),"")</f>
        <v>R1C1</v>
      </c>
      <c r="AC36" s="207" t="str">
        <f>IF(AND('MATRIZ DE RIESGOS '!$Y$10="Baja",'MATRIZ DE RIESGOS '!$AA$10="Mayor"),CONCATENATE("R1C",'MATRIZ DE RIESGOS '!$O$10),"")</f>
        <v>R1C2</v>
      </c>
      <c r="AD36" s="207" t="str">
        <f>IF(AND('MATRIZ DE RIESGOS '!$Y$11="Baja",'MATRIZ DE RIESGOS '!$AA$11="Mayor"),CONCATENATE("R1C",'MATRIZ DE RIESGOS '!$O$11),"")</f>
        <v/>
      </c>
      <c r="AE36" s="207" t="str">
        <f>IF(AND('MATRIZ DE RIESGOS '!#REF!="Baja",'MATRIZ DE RIESGOS '!#REF!="Mayor"),CONCATENATE("R1C",'MATRIZ DE RIESGOS '!#REF!),"")</f>
        <v>#ERROR!</v>
      </c>
      <c r="AF36" s="207" t="str">
        <f>IF(AND('MATRIZ DE RIESGOS '!#REF!="Baja",'MATRIZ DE RIESGOS '!#REF!="Mayor"),CONCATENATE("R1C",'MATRIZ DE RIESGOS '!#REF!),"")</f>
        <v>#ERROR!</v>
      </c>
      <c r="AG36" s="208" t="str">
        <f>IF(AND('MATRIZ DE RIESGOS '!#REF!="Baja",'MATRIZ DE RIESGOS '!#REF!="Mayor"),CONCATENATE("R1C",'MATRIZ DE RIESGOS '!#REF!),"")</f>
        <v>#ERROR!</v>
      </c>
      <c r="AH36" s="209" t="str">
        <f>IF(AND('MATRIZ DE RIESGOS '!$Y$9="Baja",'MATRIZ DE RIESGOS '!$AA$9="Catastrófico"),CONCATENATE("R1C",'MATRIZ DE RIESGOS '!$O$9),"")</f>
        <v/>
      </c>
      <c r="AI36" s="210" t="str">
        <f>IF(AND('MATRIZ DE RIESGOS '!$Y$10="Baja",'MATRIZ DE RIESGOS '!$AA$10="Catastrófico"),CONCATENATE("R1C",'MATRIZ DE RIESGOS '!$O$10),"")</f>
        <v/>
      </c>
      <c r="AJ36" s="210" t="str">
        <f>IF(AND('MATRIZ DE RIESGOS '!$Y$11="Baja",'MATRIZ DE RIESGOS '!$AA$11="Catastrófico"),CONCATENATE("R1C",'MATRIZ DE RIESGOS '!$O$11),"")</f>
        <v/>
      </c>
      <c r="AK36" s="210" t="str">
        <f>IF(AND('MATRIZ DE RIESGOS '!#REF!="Baja",'MATRIZ DE RIESGOS '!#REF!="Catastrófico"),CONCATENATE("R1C",'MATRIZ DE RIESGOS '!#REF!),"")</f>
        <v>#ERROR!</v>
      </c>
      <c r="AL36" s="210" t="str">
        <f>IF(AND('MATRIZ DE RIESGOS '!#REF!="Baja",'MATRIZ DE RIESGOS '!#REF!="Catastrófico"),CONCATENATE("R1C",'MATRIZ DE RIESGOS '!#REF!),"")</f>
        <v>#ERROR!</v>
      </c>
      <c r="AM36" s="211" t="str">
        <f>IF(AND('MATRIZ DE RIESGOS '!#REF!="Baja",'MATRIZ DE RIESGOS '!#REF!="Catastrófico"),CONCATENATE("R1C",'MATRIZ DE RIESGOS '!#REF!),"")</f>
        <v>#ERROR!</v>
      </c>
      <c r="AN36" s="1"/>
      <c r="AO36" s="239" t="s">
        <v>136</v>
      </c>
      <c r="AP36" s="173"/>
      <c r="AQ36" s="173"/>
      <c r="AR36" s="173"/>
      <c r="AS36" s="173"/>
      <c r="AT36" s="174"/>
      <c r="AU36" s="1"/>
      <c r="AV36" s="1"/>
      <c r="AW36" s="1"/>
      <c r="AX36" s="1"/>
      <c r="AY36" s="1"/>
      <c r="AZ36" s="1"/>
      <c r="BA36" s="1"/>
      <c r="BB36" s="1"/>
      <c r="BC36" s="1"/>
      <c r="BD36" s="1"/>
      <c r="BE36" s="1"/>
      <c r="BF36" s="1"/>
      <c r="BG36" s="1"/>
      <c r="BH36" s="1"/>
      <c r="BI36" s="1"/>
    </row>
    <row r="37" ht="15.0" customHeight="1">
      <c r="A37" s="1"/>
      <c r="B37" s="165"/>
      <c r="D37" s="9"/>
      <c r="E37" s="21"/>
      <c r="J37" s="240" t="str">
        <f>IF(AND('MATRIZ DE RIESGOS '!#REF!="Baja",'MATRIZ DE RIESGOS '!#REF!="Leve"),CONCATENATE("R2C",'MATRIZ DE RIESGOS '!#REF!),"")</f>
        <v>#ERROR!</v>
      </c>
      <c r="K37" s="241" t="str">
        <f>IF(AND('MATRIZ DE RIESGOS '!#REF!="Baja",'MATRIZ DE RIESGOS '!#REF!="Leve"),CONCATENATE("R2C",'MATRIZ DE RIESGOS '!#REF!),"")</f>
        <v>#ERROR!</v>
      </c>
      <c r="L37" s="241" t="str">
        <f>IF(AND('MATRIZ DE RIESGOS '!#REF!="Baja",'MATRIZ DE RIESGOS '!#REF!="Leve"),CONCATENATE("R2C",'MATRIZ DE RIESGOS '!#REF!),"")</f>
        <v>#ERROR!</v>
      </c>
      <c r="M37" s="241" t="str">
        <f>IF(AND('MATRIZ DE RIESGOS '!#REF!="Baja",'MATRIZ DE RIESGOS '!#REF!="Leve"),CONCATENATE("R2C",'MATRIZ DE RIESGOS '!#REF!),"")</f>
        <v>#ERROR!</v>
      </c>
      <c r="N37" s="241" t="str">
        <f>IF(AND('MATRIZ DE RIESGOS '!#REF!="Baja",'MATRIZ DE RIESGOS '!#REF!="Leve"),CONCATENATE("R2C",'MATRIZ DE RIESGOS '!#REF!),"")</f>
        <v>#ERROR!</v>
      </c>
      <c r="O37" s="242" t="str">
        <f>IF(AND('MATRIZ DE RIESGOS '!#REF!="Baja",'MATRIZ DE RIESGOS '!#REF!="Leve"),CONCATENATE("R2C",'MATRIZ DE RIESGOS '!#REF!),"")</f>
        <v>#ERROR!</v>
      </c>
      <c r="P37" s="229" t="str">
        <f>IF(AND('MATRIZ DE RIESGOS '!#REF!="Baja",'MATRIZ DE RIESGOS '!#REF!="Menor"),CONCATENATE("R2C",'MATRIZ DE RIESGOS '!#REF!),"")</f>
        <v>#ERROR!</v>
      </c>
      <c r="Q37" s="230" t="str">
        <f>IF(AND('MATRIZ DE RIESGOS '!#REF!="Baja",'MATRIZ DE RIESGOS '!#REF!="Menor"),CONCATENATE("R2C",'MATRIZ DE RIESGOS '!#REF!),"")</f>
        <v>#ERROR!</v>
      </c>
      <c r="R37" s="230" t="str">
        <f>IF(AND('MATRIZ DE RIESGOS '!#REF!="Baja",'MATRIZ DE RIESGOS '!#REF!="Menor"),CONCATENATE("R2C",'MATRIZ DE RIESGOS '!#REF!),"")</f>
        <v>#ERROR!</v>
      </c>
      <c r="S37" s="230" t="str">
        <f>IF(AND('MATRIZ DE RIESGOS '!#REF!="Baja",'MATRIZ DE RIESGOS '!#REF!="Menor"),CONCATENATE("R2C",'MATRIZ DE RIESGOS '!#REF!),"")</f>
        <v>#ERROR!</v>
      </c>
      <c r="T37" s="230" t="str">
        <f>IF(AND('MATRIZ DE RIESGOS '!#REF!="Baja",'MATRIZ DE RIESGOS '!#REF!="Menor"),CONCATENATE("R2C",'MATRIZ DE RIESGOS '!#REF!),"")</f>
        <v>#ERROR!</v>
      </c>
      <c r="U37" s="231" t="str">
        <f>IF(AND('MATRIZ DE RIESGOS '!#REF!="Baja",'MATRIZ DE RIESGOS '!#REF!="Menor"),CONCATENATE("R2C",'MATRIZ DE RIESGOS '!#REF!),"")</f>
        <v>#ERROR!</v>
      </c>
      <c r="V37" s="229" t="str">
        <f>IF(AND('MATRIZ DE RIESGOS '!#REF!="Baja",'MATRIZ DE RIESGOS '!#REF!="Moderado"),CONCATENATE("R2C",'MATRIZ DE RIESGOS '!#REF!),"")</f>
        <v>#ERROR!</v>
      </c>
      <c r="W37" s="230" t="str">
        <f>IF(AND('MATRIZ DE RIESGOS '!#REF!="Baja",'MATRIZ DE RIESGOS '!#REF!="Moderado"),CONCATENATE("R2C",'MATRIZ DE RIESGOS '!#REF!),"")</f>
        <v>#ERROR!</v>
      </c>
      <c r="X37" s="230" t="str">
        <f>IF(AND('MATRIZ DE RIESGOS '!#REF!="Baja",'MATRIZ DE RIESGOS '!#REF!="Moderado"),CONCATENATE("R2C",'MATRIZ DE RIESGOS '!#REF!),"")</f>
        <v>#ERROR!</v>
      </c>
      <c r="Y37" s="230" t="str">
        <f>IF(AND('MATRIZ DE RIESGOS '!#REF!="Baja",'MATRIZ DE RIESGOS '!#REF!="Moderado"),CONCATENATE("R2C",'MATRIZ DE RIESGOS '!#REF!),"")</f>
        <v>#ERROR!</v>
      </c>
      <c r="Z37" s="230" t="str">
        <f>IF(AND('MATRIZ DE RIESGOS '!#REF!="Baja",'MATRIZ DE RIESGOS '!#REF!="Moderado"),CONCATENATE("R2C",'MATRIZ DE RIESGOS '!#REF!),"")</f>
        <v>#ERROR!</v>
      </c>
      <c r="AA37" s="231" t="str">
        <f>IF(AND('MATRIZ DE RIESGOS '!#REF!="Baja",'MATRIZ DE RIESGOS '!#REF!="Moderado"),CONCATENATE("R2C",'MATRIZ DE RIESGOS '!#REF!),"")</f>
        <v>#ERROR!</v>
      </c>
      <c r="AB37" s="213" t="str">
        <f>IF(AND('MATRIZ DE RIESGOS '!#REF!="Baja",'MATRIZ DE RIESGOS '!#REF!="Mayor"),CONCATENATE("R2C",'MATRIZ DE RIESGOS '!#REF!),"")</f>
        <v>#ERROR!</v>
      </c>
      <c r="AC37" s="214" t="str">
        <f>IF(AND('MATRIZ DE RIESGOS '!#REF!="Baja",'MATRIZ DE RIESGOS '!#REF!="Mayor"),CONCATENATE("R2C",'MATRIZ DE RIESGOS '!#REF!),"")</f>
        <v>#ERROR!</v>
      </c>
      <c r="AD37" s="214" t="str">
        <f>IF(AND('MATRIZ DE RIESGOS '!#REF!="Baja",'MATRIZ DE RIESGOS '!#REF!="Mayor"),CONCATENATE("R2C",'MATRIZ DE RIESGOS '!#REF!),"")</f>
        <v>#ERROR!</v>
      </c>
      <c r="AE37" s="214" t="str">
        <f>IF(AND('MATRIZ DE RIESGOS '!#REF!="Baja",'MATRIZ DE RIESGOS '!#REF!="Mayor"),CONCATENATE("R2C",'MATRIZ DE RIESGOS '!#REF!),"")</f>
        <v>#ERROR!</v>
      </c>
      <c r="AF37" s="214" t="str">
        <f>IF(AND('MATRIZ DE RIESGOS '!#REF!="Baja",'MATRIZ DE RIESGOS '!#REF!="Mayor"),CONCATENATE("R2C",'MATRIZ DE RIESGOS '!#REF!),"")</f>
        <v>#ERROR!</v>
      </c>
      <c r="AG37" s="215" t="str">
        <f>IF(AND('MATRIZ DE RIESGOS '!#REF!="Baja",'MATRIZ DE RIESGOS '!#REF!="Mayor"),CONCATENATE("R2C",'MATRIZ DE RIESGOS '!#REF!),"")</f>
        <v>#ERROR!</v>
      </c>
      <c r="AH37" s="216" t="str">
        <f>IF(AND('MATRIZ DE RIESGOS '!#REF!="Baja",'MATRIZ DE RIESGOS '!#REF!="Catastrófico"),CONCATENATE("R2C",'MATRIZ DE RIESGOS '!#REF!),"")</f>
        <v>#ERROR!</v>
      </c>
      <c r="AI37" s="217" t="str">
        <f>IF(AND('MATRIZ DE RIESGOS '!#REF!="Baja",'MATRIZ DE RIESGOS '!#REF!="Catastrófico"),CONCATENATE("R2C",'MATRIZ DE RIESGOS '!#REF!),"")</f>
        <v>#ERROR!</v>
      </c>
      <c r="AJ37" s="217" t="str">
        <f>IF(AND('MATRIZ DE RIESGOS '!#REF!="Baja",'MATRIZ DE RIESGOS '!#REF!="Catastrófico"),CONCATENATE("R2C",'MATRIZ DE RIESGOS '!#REF!),"")</f>
        <v>#ERROR!</v>
      </c>
      <c r="AK37" s="217" t="str">
        <f>IF(AND('MATRIZ DE RIESGOS '!#REF!="Baja",'MATRIZ DE RIESGOS '!#REF!="Catastrófico"),CONCATENATE("R2C",'MATRIZ DE RIESGOS '!#REF!),"")</f>
        <v>#ERROR!</v>
      </c>
      <c r="AL37" s="217" t="str">
        <f>IF(AND('MATRIZ DE RIESGOS '!#REF!="Baja",'MATRIZ DE RIESGOS '!#REF!="Catastrófico"),CONCATENATE("R2C",'MATRIZ DE RIESGOS '!#REF!),"")</f>
        <v>#ERROR!</v>
      </c>
      <c r="AM37" s="218" t="str">
        <f>IF(AND('MATRIZ DE RIESGOS '!#REF!="Baja",'MATRIZ DE RIESGOS '!#REF!="Catastrófico"),CONCATENATE("R2C",'MATRIZ DE RIESGOS '!#REF!),"")</f>
        <v>#ERROR!</v>
      </c>
      <c r="AN37" s="1"/>
      <c r="AO37" s="21"/>
      <c r="AT37" s="9"/>
      <c r="AU37" s="1"/>
      <c r="AV37" s="1"/>
      <c r="AW37" s="1"/>
      <c r="AX37" s="1"/>
      <c r="AY37" s="1"/>
      <c r="AZ37" s="1"/>
      <c r="BA37" s="1"/>
      <c r="BB37" s="1"/>
      <c r="BC37" s="1"/>
      <c r="BD37" s="1"/>
      <c r="BE37" s="1"/>
      <c r="BF37" s="1"/>
      <c r="BG37" s="1"/>
      <c r="BH37" s="1"/>
      <c r="BI37" s="1"/>
    </row>
    <row r="38" ht="15.0" customHeight="1">
      <c r="A38" s="1"/>
      <c r="B38" s="165"/>
      <c r="D38" s="9"/>
      <c r="E38" s="21"/>
      <c r="J38" s="240" t="str">
        <f>IF(AND('MATRIZ DE RIESGOS '!$Y$12="Baja",'MATRIZ DE RIESGOS '!$AA$12="Leve"),CONCATENATE("R3C",'MATRIZ DE RIESGOS '!$O$12),"")</f>
        <v/>
      </c>
      <c r="K38" s="241" t="str">
        <f>IF(AND('MATRIZ DE RIESGOS '!$Y$13="Baja",'MATRIZ DE RIESGOS '!$AA$13="Leve"),CONCATENATE("R3C",'MATRIZ DE RIESGOS '!$O$13),"")</f>
        <v/>
      </c>
      <c r="L38" s="241" t="str">
        <f>IF(AND('MATRIZ DE RIESGOS '!$Y$14="Baja",'MATRIZ DE RIESGOS '!$AA$14="Leve"),CONCATENATE("R3C",'MATRIZ DE RIESGOS '!$O$14),"")</f>
        <v/>
      </c>
      <c r="M38" s="241" t="str">
        <f>IF(AND('MATRIZ DE RIESGOS '!$Y$15="Baja",'MATRIZ DE RIESGOS '!$AA$15="Leve"),CONCATENATE("R3C",'MATRIZ DE RIESGOS '!$O$15),"")</f>
        <v/>
      </c>
      <c r="N38" s="241" t="str">
        <f>IF(AND('MATRIZ DE RIESGOS '!$Y$16="Baja",'MATRIZ DE RIESGOS '!$AA$16="Leve"),CONCATENATE("R3C",'MATRIZ DE RIESGOS '!$O$16),"")</f>
        <v/>
      </c>
      <c r="O38" s="242" t="str">
        <f>IF(AND('MATRIZ DE RIESGOS '!$Y$17="Baja",'MATRIZ DE RIESGOS '!$AA$17="Leve"),CONCATENATE("R3C",'MATRIZ DE RIESGOS '!$O$17),"")</f>
        <v/>
      </c>
      <c r="P38" s="229" t="str">
        <f>IF(AND('MATRIZ DE RIESGOS '!$Y$12="Baja",'MATRIZ DE RIESGOS '!$AA$12="Menor"),CONCATENATE("R3C",'MATRIZ DE RIESGOS '!$O$12),"")</f>
        <v/>
      </c>
      <c r="Q38" s="230" t="str">
        <f>IF(AND('MATRIZ DE RIESGOS '!$Y$13="Baja",'MATRIZ DE RIESGOS '!$AA$13="Menor"),CONCATENATE("R3C",'MATRIZ DE RIESGOS '!$O$13),"")</f>
        <v/>
      </c>
      <c r="R38" s="230" t="str">
        <f>IF(AND('MATRIZ DE RIESGOS '!$Y$14="Baja",'MATRIZ DE RIESGOS '!$AA$14="Menor"),CONCATENATE("R3C",'MATRIZ DE RIESGOS '!$O$14),"")</f>
        <v/>
      </c>
      <c r="S38" s="230" t="str">
        <f>IF(AND('MATRIZ DE RIESGOS '!$Y$15="Baja",'MATRIZ DE RIESGOS '!$AA$15="Menor"),CONCATENATE("R3C",'MATRIZ DE RIESGOS '!$O$15),"")</f>
        <v/>
      </c>
      <c r="T38" s="230" t="str">
        <f>IF(AND('MATRIZ DE RIESGOS '!$Y$16="Baja",'MATRIZ DE RIESGOS '!$AA$16="Menor"),CONCATENATE("R3C",'MATRIZ DE RIESGOS '!$O$16),"")</f>
        <v/>
      </c>
      <c r="U38" s="231" t="str">
        <f>IF(AND('MATRIZ DE RIESGOS '!$Y$17="Baja",'MATRIZ DE RIESGOS '!$AA$17="Menor"),CONCATENATE("R3C",'MATRIZ DE RIESGOS '!$O$17),"")</f>
        <v/>
      </c>
      <c r="V38" s="229" t="str">
        <f>IF(AND('MATRIZ DE RIESGOS '!$Y$12="Baja",'MATRIZ DE RIESGOS '!$AA$12="Moderado"),CONCATENATE("R3C",'MATRIZ DE RIESGOS '!$O$12),"")</f>
        <v/>
      </c>
      <c r="W38" s="230" t="str">
        <f>IF(AND('MATRIZ DE RIESGOS '!$Y$13="Baja",'MATRIZ DE RIESGOS '!$AA$13="Moderado"),CONCATENATE("R3C",'MATRIZ DE RIESGOS '!$O$13),"")</f>
        <v/>
      </c>
      <c r="X38" s="230" t="str">
        <f>IF(AND('MATRIZ DE RIESGOS '!$Y$14="Baja",'MATRIZ DE RIESGOS '!$AA$14="Moderado"),CONCATENATE("R3C",'MATRIZ DE RIESGOS '!$O$14),"")</f>
        <v/>
      </c>
      <c r="Y38" s="230" t="str">
        <f>IF(AND('MATRIZ DE RIESGOS '!$Y$15="Baja",'MATRIZ DE RIESGOS '!$AA$15="Moderado"),CONCATENATE("R3C",'MATRIZ DE RIESGOS '!$O$15),"")</f>
        <v/>
      </c>
      <c r="Z38" s="230" t="str">
        <f>IF(AND('MATRIZ DE RIESGOS '!$Y$16="Baja",'MATRIZ DE RIESGOS '!$AA$16="Moderado"),CONCATENATE("R3C",'MATRIZ DE RIESGOS '!$O$16),"")</f>
        <v/>
      </c>
      <c r="AA38" s="231" t="str">
        <f>IF(AND('MATRIZ DE RIESGOS '!$Y$17="Baja",'MATRIZ DE RIESGOS '!$AA$17="Moderado"),CONCATENATE("R3C",'MATRIZ DE RIESGOS '!$O$17),"")</f>
        <v/>
      </c>
      <c r="AB38" s="213" t="str">
        <f>IF(AND('MATRIZ DE RIESGOS '!$Y$12="Baja",'MATRIZ DE RIESGOS '!$AA$12="Mayor"),CONCATENATE("R3C",'MATRIZ DE RIESGOS '!$O$12),"")</f>
        <v/>
      </c>
      <c r="AC38" s="214" t="str">
        <f>IF(AND('MATRIZ DE RIESGOS '!$Y$13="Baja",'MATRIZ DE RIESGOS '!$AA$13="Mayor"),CONCATENATE("R3C",'MATRIZ DE RIESGOS '!$O$13),"")</f>
        <v/>
      </c>
      <c r="AD38" s="214" t="str">
        <f>IF(AND('MATRIZ DE RIESGOS '!$Y$14="Baja",'MATRIZ DE RIESGOS '!$AA$14="Mayor"),CONCATENATE("R3C",'MATRIZ DE RIESGOS '!$O$14),"")</f>
        <v/>
      </c>
      <c r="AE38" s="214" t="str">
        <f>IF(AND('MATRIZ DE RIESGOS '!$Y$15="Baja",'MATRIZ DE RIESGOS '!$AA$15="Mayor"),CONCATENATE("R3C",'MATRIZ DE RIESGOS '!$O$15),"")</f>
        <v/>
      </c>
      <c r="AF38" s="214" t="str">
        <f>IF(AND('MATRIZ DE RIESGOS '!$Y$16="Baja",'MATRIZ DE RIESGOS '!$AA$16="Mayor"),CONCATENATE("R3C",'MATRIZ DE RIESGOS '!$O$16),"")</f>
        <v/>
      </c>
      <c r="AG38" s="215" t="str">
        <f>IF(AND('MATRIZ DE RIESGOS '!$Y$17="Baja",'MATRIZ DE RIESGOS '!$AA$17="Mayor"),CONCATENATE("R3C",'MATRIZ DE RIESGOS '!$O$17),"")</f>
        <v/>
      </c>
      <c r="AH38" s="216" t="str">
        <f>IF(AND('MATRIZ DE RIESGOS '!$Y$12="Baja",'MATRIZ DE RIESGOS '!$AA$12="Catastrófico"),CONCATENATE("R3C",'MATRIZ DE RIESGOS '!$O$12),"")</f>
        <v/>
      </c>
      <c r="AI38" s="217" t="str">
        <f>IF(AND('MATRIZ DE RIESGOS '!$Y$13="Baja",'MATRIZ DE RIESGOS '!$AA$13="Catastrófico"),CONCATENATE("R3C",'MATRIZ DE RIESGOS '!$O$13),"")</f>
        <v/>
      </c>
      <c r="AJ38" s="217" t="str">
        <f>IF(AND('MATRIZ DE RIESGOS '!$Y$14="Baja",'MATRIZ DE RIESGOS '!$AA$14="Catastrófico"),CONCATENATE("R3C",'MATRIZ DE RIESGOS '!$O$14),"")</f>
        <v/>
      </c>
      <c r="AK38" s="217" t="str">
        <f>IF(AND('MATRIZ DE RIESGOS '!$Y$15="Baja",'MATRIZ DE RIESGOS '!$AA$15="Catastrófico"),CONCATENATE("R3C",'MATRIZ DE RIESGOS '!$O$15),"")</f>
        <v/>
      </c>
      <c r="AL38" s="217" t="str">
        <f>IF(AND('MATRIZ DE RIESGOS '!$Y$16="Baja",'MATRIZ DE RIESGOS '!$AA$16="Catastrófico"),CONCATENATE("R3C",'MATRIZ DE RIESGOS '!$O$16),"")</f>
        <v/>
      </c>
      <c r="AM38" s="218" t="str">
        <f>IF(AND('MATRIZ DE RIESGOS '!$Y$17="Baja",'MATRIZ DE RIESGOS '!$AA$17="Catastrófico"),CONCATENATE("R3C",'MATRIZ DE RIESGOS '!$O$17),"")</f>
        <v/>
      </c>
      <c r="AN38" s="1"/>
      <c r="AO38" s="21"/>
      <c r="AT38" s="9"/>
      <c r="AU38" s="1"/>
      <c r="AV38" s="1"/>
      <c r="AW38" s="1"/>
      <c r="AX38" s="1"/>
      <c r="AY38" s="1"/>
      <c r="AZ38" s="1"/>
      <c r="BA38" s="1"/>
      <c r="BB38" s="1"/>
      <c r="BC38" s="1"/>
      <c r="BD38" s="1"/>
      <c r="BE38" s="1"/>
      <c r="BF38" s="1"/>
      <c r="BG38" s="1"/>
      <c r="BH38" s="1"/>
      <c r="BI38" s="1"/>
    </row>
    <row r="39" ht="15.0" customHeight="1">
      <c r="A39" s="1"/>
      <c r="B39" s="165"/>
      <c r="D39" s="9"/>
      <c r="E39" s="21"/>
      <c r="J39" s="240" t="str">
        <f>IF(AND('MATRIZ DE RIESGOS '!#REF!="Baja",'MATRIZ DE RIESGOS '!#REF!="Leve"),CONCATENATE("R4C",'MATRIZ DE RIESGOS '!#REF!),"")</f>
        <v>#ERROR!</v>
      </c>
      <c r="K39" s="241" t="str">
        <f>IF(AND('MATRIZ DE RIESGOS '!#REF!="Baja",'MATRIZ DE RIESGOS '!#REF!="Leve"),CONCATENATE("R4C",'MATRIZ DE RIESGOS '!#REF!),"")</f>
        <v>#ERROR!</v>
      </c>
      <c r="L39" s="241" t="str">
        <f>IF(AND('MATRIZ DE RIESGOS '!#REF!="Baja",'MATRIZ DE RIESGOS '!#REF!="Leve"),CONCATENATE("R4C",'MATRIZ DE RIESGOS '!#REF!),"")</f>
        <v>#ERROR!</v>
      </c>
      <c r="M39" s="241" t="str">
        <f>IF(AND('MATRIZ DE RIESGOS '!#REF!="Baja",'MATRIZ DE RIESGOS '!#REF!="Leve"),CONCATENATE("R4C",'MATRIZ DE RIESGOS '!#REF!),"")</f>
        <v>#ERROR!</v>
      </c>
      <c r="N39" s="241" t="str">
        <f>IF(AND('MATRIZ DE RIESGOS '!#REF!="Baja",'MATRIZ DE RIESGOS '!#REF!="Leve"),CONCATENATE("R4C",'MATRIZ DE RIESGOS '!#REF!),"")</f>
        <v>#ERROR!</v>
      </c>
      <c r="O39" s="242" t="str">
        <f>IF(AND('MATRIZ DE RIESGOS '!#REF!="Baja",'MATRIZ DE RIESGOS '!#REF!="Leve"),CONCATENATE("R4C",'MATRIZ DE RIESGOS '!#REF!),"")</f>
        <v>#ERROR!</v>
      </c>
      <c r="P39" s="229" t="str">
        <f>IF(AND('MATRIZ DE RIESGOS '!#REF!="Baja",'MATRIZ DE RIESGOS '!#REF!="Menor"),CONCATENATE("R4C",'MATRIZ DE RIESGOS '!#REF!),"")</f>
        <v>#ERROR!</v>
      </c>
      <c r="Q39" s="230" t="str">
        <f>IF(AND('MATRIZ DE RIESGOS '!#REF!="Baja",'MATRIZ DE RIESGOS '!#REF!="Menor"),CONCATENATE("R4C",'MATRIZ DE RIESGOS '!#REF!),"")</f>
        <v>#ERROR!</v>
      </c>
      <c r="R39" s="230" t="str">
        <f>IF(AND('MATRIZ DE RIESGOS '!#REF!="Baja",'MATRIZ DE RIESGOS '!#REF!="Menor"),CONCATENATE("R4C",'MATRIZ DE RIESGOS '!#REF!),"")</f>
        <v>#ERROR!</v>
      </c>
      <c r="S39" s="230" t="str">
        <f>IF(AND('MATRIZ DE RIESGOS '!#REF!="Baja",'MATRIZ DE RIESGOS '!#REF!="Menor"),CONCATENATE("R4C",'MATRIZ DE RIESGOS '!#REF!),"")</f>
        <v>#ERROR!</v>
      </c>
      <c r="T39" s="230" t="str">
        <f>IF(AND('MATRIZ DE RIESGOS '!#REF!="Baja",'MATRIZ DE RIESGOS '!#REF!="Menor"),CONCATENATE("R4C",'MATRIZ DE RIESGOS '!#REF!),"")</f>
        <v>#ERROR!</v>
      </c>
      <c r="U39" s="231" t="str">
        <f>IF(AND('MATRIZ DE RIESGOS '!#REF!="Baja",'MATRIZ DE RIESGOS '!#REF!="Menor"),CONCATENATE("R4C",'MATRIZ DE RIESGOS '!#REF!),"")</f>
        <v>#ERROR!</v>
      </c>
      <c r="V39" s="229" t="str">
        <f>IF(AND('MATRIZ DE RIESGOS '!#REF!="Baja",'MATRIZ DE RIESGOS '!#REF!="Moderado"),CONCATENATE("R4C",'MATRIZ DE RIESGOS '!#REF!),"")</f>
        <v>#ERROR!</v>
      </c>
      <c r="W39" s="230" t="str">
        <f>IF(AND('MATRIZ DE RIESGOS '!#REF!="Baja",'MATRIZ DE RIESGOS '!#REF!="Moderado"),CONCATENATE("R4C",'MATRIZ DE RIESGOS '!#REF!),"")</f>
        <v>#ERROR!</v>
      </c>
      <c r="X39" s="230" t="str">
        <f>IF(AND('MATRIZ DE RIESGOS '!#REF!="Baja",'MATRIZ DE RIESGOS '!#REF!="Moderado"),CONCATENATE("R4C",'MATRIZ DE RIESGOS '!#REF!),"")</f>
        <v>#ERROR!</v>
      </c>
      <c r="Y39" s="230" t="str">
        <f>IF(AND('MATRIZ DE RIESGOS '!#REF!="Baja",'MATRIZ DE RIESGOS '!#REF!="Moderado"),CONCATENATE("R4C",'MATRIZ DE RIESGOS '!#REF!),"")</f>
        <v>#ERROR!</v>
      </c>
      <c r="Z39" s="230" t="str">
        <f>IF(AND('MATRIZ DE RIESGOS '!#REF!="Baja",'MATRIZ DE RIESGOS '!#REF!="Moderado"),CONCATENATE("R4C",'MATRIZ DE RIESGOS '!#REF!),"")</f>
        <v>#ERROR!</v>
      </c>
      <c r="AA39" s="231" t="str">
        <f>IF(AND('MATRIZ DE RIESGOS '!#REF!="Baja",'MATRIZ DE RIESGOS '!#REF!="Moderado"),CONCATENATE("R4C",'MATRIZ DE RIESGOS '!#REF!),"")</f>
        <v>#ERROR!</v>
      </c>
      <c r="AB39" s="213" t="str">
        <f>IF(AND('MATRIZ DE RIESGOS '!#REF!="Baja",'MATRIZ DE RIESGOS '!#REF!="Mayor"),CONCATENATE("R4C",'MATRIZ DE RIESGOS '!#REF!),"")</f>
        <v>#ERROR!</v>
      </c>
      <c r="AC39" s="214" t="str">
        <f>IF(AND('MATRIZ DE RIESGOS '!#REF!="Baja",'MATRIZ DE RIESGOS '!#REF!="Mayor"),CONCATENATE("R4C",'MATRIZ DE RIESGOS '!#REF!),"")</f>
        <v>#ERROR!</v>
      </c>
      <c r="AD39" s="214" t="str">
        <f>IF(AND('MATRIZ DE RIESGOS '!#REF!="Baja",'MATRIZ DE RIESGOS '!#REF!="Mayor"),CONCATENATE("R4C",'MATRIZ DE RIESGOS '!#REF!),"")</f>
        <v>#ERROR!</v>
      </c>
      <c r="AE39" s="214" t="str">
        <f>IF(AND('MATRIZ DE RIESGOS '!#REF!="Baja",'MATRIZ DE RIESGOS '!#REF!="Mayor"),CONCATENATE("R4C",'MATRIZ DE RIESGOS '!#REF!),"")</f>
        <v>#ERROR!</v>
      </c>
      <c r="AF39" s="214" t="str">
        <f>IF(AND('MATRIZ DE RIESGOS '!#REF!="Baja",'MATRIZ DE RIESGOS '!#REF!="Mayor"),CONCATENATE("R4C",'MATRIZ DE RIESGOS '!#REF!),"")</f>
        <v>#ERROR!</v>
      </c>
      <c r="AG39" s="215" t="str">
        <f>IF(AND('MATRIZ DE RIESGOS '!#REF!="Baja",'MATRIZ DE RIESGOS '!#REF!="Mayor"),CONCATENATE("R4C",'MATRIZ DE RIESGOS '!#REF!),"")</f>
        <v>#ERROR!</v>
      </c>
      <c r="AH39" s="216" t="str">
        <f>IF(AND('MATRIZ DE RIESGOS '!#REF!="Baja",'MATRIZ DE RIESGOS '!#REF!="Catastrófico"),CONCATENATE("R4C",'MATRIZ DE RIESGOS '!#REF!),"")</f>
        <v>#ERROR!</v>
      </c>
      <c r="AI39" s="217" t="str">
        <f>IF(AND('MATRIZ DE RIESGOS '!#REF!="Baja",'MATRIZ DE RIESGOS '!#REF!="Catastrófico"),CONCATENATE("R4C",'MATRIZ DE RIESGOS '!#REF!),"")</f>
        <v>#ERROR!</v>
      </c>
      <c r="AJ39" s="217" t="str">
        <f>IF(AND('MATRIZ DE RIESGOS '!#REF!="Baja",'MATRIZ DE RIESGOS '!#REF!="Catastrófico"),CONCATENATE("R4C",'MATRIZ DE RIESGOS '!#REF!),"")</f>
        <v>#ERROR!</v>
      </c>
      <c r="AK39" s="217" t="str">
        <f>IF(AND('MATRIZ DE RIESGOS '!#REF!="Baja",'MATRIZ DE RIESGOS '!#REF!="Catastrófico"),CONCATENATE("R4C",'MATRIZ DE RIESGOS '!#REF!),"")</f>
        <v>#ERROR!</v>
      </c>
      <c r="AL39" s="217" t="str">
        <f>IF(AND('MATRIZ DE RIESGOS '!#REF!="Baja",'MATRIZ DE RIESGOS '!#REF!="Catastrófico"),CONCATENATE("R4C",'MATRIZ DE RIESGOS '!#REF!),"")</f>
        <v>#ERROR!</v>
      </c>
      <c r="AM39" s="218" t="str">
        <f>IF(AND('MATRIZ DE RIESGOS '!#REF!="Baja",'MATRIZ DE RIESGOS '!#REF!="Catastrófico"),CONCATENATE("R4C",'MATRIZ DE RIESGOS '!#REF!),"")</f>
        <v>#ERROR!</v>
      </c>
      <c r="AN39" s="1"/>
      <c r="AO39" s="21"/>
      <c r="AT39" s="9"/>
      <c r="AU39" s="1"/>
      <c r="AV39" s="1"/>
      <c r="AW39" s="1"/>
      <c r="AX39" s="1"/>
      <c r="AY39" s="1"/>
      <c r="AZ39" s="1"/>
      <c r="BA39" s="1"/>
      <c r="BB39" s="1"/>
      <c r="BC39" s="1"/>
      <c r="BD39" s="1"/>
      <c r="BE39" s="1"/>
      <c r="BF39" s="1"/>
      <c r="BG39" s="1"/>
      <c r="BH39" s="1"/>
      <c r="BI39" s="1"/>
    </row>
    <row r="40" ht="15.0" customHeight="1">
      <c r="A40" s="1"/>
      <c r="B40" s="165"/>
      <c r="D40" s="9"/>
      <c r="E40" s="21"/>
      <c r="J40" s="240" t="str">
        <f>IF(AND('MATRIZ DE RIESGOS '!#REF!="Baja",'MATRIZ DE RIESGOS '!#REF!="Leve"),CONCATENATE("R5C",'MATRIZ DE RIESGOS '!#REF!),"")</f>
        <v>#ERROR!</v>
      </c>
      <c r="K40" s="241" t="str">
        <f>IF(AND('MATRIZ DE RIESGOS '!#REF!="Baja",'MATRIZ DE RIESGOS '!#REF!="Leve"),CONCATENATE("R5C",'MATRIZ DE RIESGOS '!#REF!),"")</f>
        <v>#ERROR!</v>
      </c>
      <c r="L40" s="241" t="str">
        <f>IF(AND('MATRIZ DE RIESGOS '!#REF!="Baja",'MATRIZ DE RIESGOS '!#REF!="Leve"),CONCATENATE("R5C",'MATRIZ DE RIESGOS '!#REF!),"")</f>
        <v>#ERROR!</v>
      </c>
      <c r="M40" s="241" t="str">
        <f>IF(AND('MATRIZ DE RIESGOS '!#REF!="Baja",'MATRIZ DE RIESGOS '!#REF!="Leve"),CONCATENATE("R5C",'MATRIZ DE RIESGOS '!#REF!),"")</f>
        <v>#ERROR!</v>
      </c>
      <c r="N40" s="241" t="str">
        <f>IF(AND('MATRIZ DE RIESGOS '!#REF!="Baja",'MATRIZ DE RIESGOS '!#REF!="Leve"),CONCATENATE("R5C",'MATRIZ DE RIESGOS '!#REF!),"")</f>
        <v>#ERROR!</v>
      </c>
      <c r="O40" s="242" t="str">
        <f>IF(AND('MATRIZ DE RIESGOS '!#REF!="Baja",'MATRIZ DE RIESGOS '!#REF!="Leve"),CONCATENATE("R5C",'MATRIZ DE RIESGOS '!#REF!),"")</f>
        <v>#ERROR!</v>
      </c>
      <c r="P40" s="229" t="str">
        <f>IF(AND('MATRIZ DE RIESGOS '!#REF!="Baja",'MATRIZ DE RIESGOS '!#REF!="Menor"),CONCATENATE("R5C",'MATRIZ DE RIESGOS '!#REF!),"")</f>
        <v>#ERROR!</v>
      </c>
      <c r="Q40" s="230" t="str">
        <f>IF(AND('MATRIZ DE RIESGOS '!#REF!="Baja",'MATRIZ DE RIESGOS '!#REF!="Menor"),CONCATENATE("R5C",'MATRIZ DE RIESGOS '!#REF!),"")</f>
        <v>#ERROR!</v>
      </c>
      <c r="R40" s="230" t="str">
        <f>IF(AND('MATRIZ DE RIESGOS '!#REF!="Baja",'MATRIZ DE RIESGOS '!#REF!="Menor"),CONCATENATE("R5C",'MATRIZ DE RIESGOS '!#REF!),"")</f>
        <v>#ERROR!</v>
      </c>
      <c r="S40" s="230" t="str">
        <f>IF(AND('MATRIZ DE RIESGOS '!#REF!="Baja",'MATRIZ DE RIESGOS '!#REF!="Menor"),CONCATENATE("R5C",'MATRIZ DE RIESGOS '!#REF!),"")</f>
        <v>#ERROR!</v>
      </c>
      <c r="T40" s="230" t="str">
        <f>IF(AND('MATRIZ DE RIESGOS '!#REF!="Baja",'MATRIZ DE RIESGOS '!#REF!="Menor"),CONCATENATE("R5C",'MATRIZ DE RIESGOS '!#REF!),"")</f>
        <v>#ERROR!</v>
      </c>
      <c r="U40" s="231" t="str">
        <f>IF(AND('MATRIZ DE RIESGOS '!#REF!="Baja",'MATRIZ DE RIESGOS '!#REF!="Menor"),CONCATENATE("R5C",'MATRIZ DE RIESGOS '!#REF!),"")</f>
        <v>#ERROR!</v>
      </c>
      <c r="V40" s="229" t="str">
        <f>IF(AND('MATRIZ DE RIESGOS '!#REF!="Baja",'MATRIZ DE RIESGOS '!#REF!="Moderado"),CONCATENATE("R5C",'MATRIZ DE RIESGOS '!#REF!),"")</f>
        <v>#ERROR!</v>
      </c>
      <c r="W40" s="230" t="str">
        <f>IF(AND('MATRIZ DE RIESGOS '!#REF!="Baja",'MATRIZ DE RIESGOS '!#REF!="Moderado"),CONCATENATE("R5C",'MATRIZ DE RIESGOS '!#REF!),"")</f>
        <v>#ERROR!</v>
      </c>
      <c r="X40" s="230" t="str">
        <f>IF(AND('MATRIZ DE RIESGOS '!#REF!="Baja",'MATRIZ DE RIESGOS '!#REF!="Moderado"),CONCATENATE("R5C",'MATRIZ DE RIESGOS '!#REF!),"")</f>
        <v>#ERROR!</v>
      </c>
      <c r="Y40" s="230" t="str">
        <f>IF(AND('MATRIZ DE RIESGOS '!#REF!="Baja",'MATRIZ DE RIESGOS '!#REF!="Moderado"),CONCATENATE("R5C",'MATRIZ DE RIESGOS '!#REF!),"")</f>
        <v>#ERROR!</v>
      </c>
      <c r="Z40" s="230" t="str">
        <f>IF(AND('MATRIZ DE RIESGOS '!#REF!="Baja",'MATRIZ DE RIESGOS '!#REF!="Moderado"),CONCATENATE("R5C",'MATRIZ DE RIESGOS '!#REF!),"")</f>
        <v>#ERROR!</v>
      </c>
      <c r="AA40" s="231" t="str">
        <f>IF(AND('MATRIZ DE RIESGOS '!#REF!="Baja",'MATRIZ DE RIESGOS '!#REF!="Moderado"),CONCATENATE("R5C",'MATRIZ DE RIESGOS '!#REF!),"")</f>
        <v>#ERROR!</v>
      </c>
      <c r="AB40" s="213" t="str">
        <f>IF(AND('MATRIZ DE RIESGOS '!#REF!="Baja",'MATRIZ DE RIESGOS '!#REF!="Mayor"),CONCATENATE("R5C",'MATRIZ DE RIESGOS '!#REF!),"")</f>
        <v>#ERROR!</v>
      </c>
      <c r="AC40" s="214" t="str">
        <f>IF(AND('MATRIZ DE RIESGOS '!#REF!="Baja",'MATRIZ DE RIESGOS '!#REF!="Mayor"),CONCATENATE("R5C",'MATRIZ DE RIESGOS '!#REF!),"")</f>
        <v>#ERROR!</v>
      </c>
      <c r="AD40" s="214" t="str">
        <f>IF(AND('MATRIZ DE RIESGOS '!#REF!="Baja",'MATRIZ DE RIESGOS '!#REF!="Mayor"),CONCATENATE("R5C",'MATRIZ DE RIESGOS '!#REF!),"")</f>
        <v>#ERROR!</v>
      </c>
      <c r="AE40" s="214" t="str">
        <f>IF(AND('MATRIZ DE RIESGOS '!#REF!="Baja",'MATRIZ DE RIESGOS '!#REF!="Mayor"),CONCATENATE("R5C",'MATRIZ DE RIESGOS '!#REF!),"")</f>
        <v>#ERROR!</v>
      </c>
      <c r="AF40" s="214" t="str">
        <f>IF(AND('MATRIZ DE RIESGOS '!#REF!="Baja",'MATRIZ DE RIESGOS '!#REF!="Mayor"),CONCATENATE("R5C",'MATRIZ DE RIESGOS '!#REF!),"")</f>
        <v>#ERROR!</v>
      </c>
      <c r="AG40" s="215" t="str">
        <f>IF(AND('MATRIZ DE RIESGOS '!#REF!="Baja",'MATRIZ DE RIESGOS '!#REF!="Mayor"),CONCATENATE("R5C",'MATRIZ DE RIESGOS '!#REF!),"")</f>
        <v>#ERROR!</v>
      </c>
      <c r="AH40" s="216" t="str">
        <f>IF(AND('MATRIZ DE RIESGOS '!#REF!="Baja",'MATRIZ DE RIESGOS '!#REF!="Catastrófico"),CONCATENATE("R5C",'MATRIZ DE RIESGOS '!#REF!),"")</f>
        <v>#ERROR!</v>
      </c>
      <c r="AI40" s="217" t="str">
        <f>IF(AND('MATRIZ DE RIESGOS '!#REF!="Baja",'MATRIZ DE RIESGOS '!#REF!="Catastrófico"),CONCATENATE("R5C",'MATRIZ DE RIESGOS '!#REF!),"")</f>
        <v>#ERROR!</v>
      </c>
      <c r="AJ40" s="217" t="str">
        <f>IF(AND('MATRIZ DE RIESGOS '!#REF!="Baja",'MATRIZ DE RIESGOS '!#REF!="Catastrófico"),CONCATENATE("R5C",'MATRIZ DE RIESGOS '!#REF!),"")</f>
        <v>#ERROR!</v>
      </c>
      <c r="AK40" s="217" t="str">
        <f>IF(AND('MATRIZ DE RIESGOS '!#REF!="Baja",'MATRIZ DE RIESGOS '!#REF!="Catastrófico"),CONCATENATE("R5C",'MATRIZ DE RIESGOS '!#REF!),"")</f>
        <v>#ERROR!</v>
      </c>
      <c r="AL40" s="217" t="str">
        <f>IF(AND('MATRIZ DE RIESGOS '!#REF!="Baja",'MATRIZ DE RIESGOS '!#REF!="Catastrófico"),CONCATENATE("R5C",'MATRIZ DE RIESGOS '!#REF!),"")</f>
        <v>#ERROR!</v>
      </c>
      <c r="AM40" s="218" t="str">
        <f>IF(AND('MATRIZ DE RIESGOS '!#REF!="Baja",'MATRIZ DE RIESGOS '!#REF!="Catastrófico"),CONCATENATE("R5C",'MATRIZ DE RIESGOS '!#REF!),"")</f>
        <v>#ERROR!</v>
      </c>
      <c r="AN40" s="1"/>
      <c r="AO40" s="21"/>
      <c r="AT40" s="9"/>
      <c r="AU40" s="1"/>
      <c r="AV40" s="1"/>
      <c r="AW40" s="1"/>
      <c r="AX40" s="1"/>
      <c r="AY40" s="1"/>
      <c r="AZ40" s="1"/>
      <c r="BA40" s="1"/>
      <c r="BB40" s="1"/>
      <c r="BC40" s="1"/>
      <c r="BD40" s="1"/>
      <c r="BE40" s="1"/>
      <c r="BF40" s="1"/>
      <c r="BG40" s="1"/>
      <c r="BH40" s="1"/>
      <c r="BI40" s="1"/>
    </row>
    <row r="41" ht="15.0" customHeight="1">
      <c r="A41" s="1"/>
      <c r="B41" s="165"/>
      <c r="D41" s="9"/>
      <c r="E41" s="21"/>
      <c r="J41" s="240" t="str">
        <f>IF(AND('MATRIZ DE RIESGOS '!#REF!="Baja",'MATRIZ DE RIESGOS '!#REF!="Leve"),CONCATENATE("R6C",'MATRIZ DE RIESGOS '!#REF!),"")</f>
        <v>#ERROR!</v>
      </c>
      <c r="K41" s="241" t="str">
        <f>IF(AND('MATRIZ DE RIESGOS '!#REF!="Baja",'MATRIZ DE RIESGOS '!#REF!="Leve"),CONCATENATE("R6C",'MATRIZ DE RIESGOS '!#REF!),"")</f>
        <v>#ERROR!</v>
      </c>
      <c r="L41" s="241" t="str">
        <f>IF(AND('MATRIZ DE RIESGOS '!#REF!="Baja",'MATRIZ DE RIESGOS '!#REF!="Leve"),CONCATENATE("R6C",'MATRIZ DE RIESGOS '!#REF!),"")</f>
        <v>#ERROR!</v>
      </c>
      <c r="M41" s="241" t="str">
        <f>IF(AND('MATRIZ DE RIESGOS '!#REF!="Baja",'MATRIZ DE RIESGOS '!#REF!="Leve"),CONCATENATE("R6C",'MATRIZ DE RIESGOS '!#REF!),"")</f>
        <v>#ERROR!</v>
      </c>
      <c r="N41" s="241" t="str">
        <f>IF(AND('MATRIZ DE RIESGOS '!#REF!="Baja",'MATRIZ DE RIESGOS '!#REF!="Leve"),CONCATENATE("R6C",'MATRIZ DE RIESGOS '!#REF!),"")</f>
        <v>#ERROR!</v>
      </c>
      <c r="O41" s="242" t="str">
        <f>IF(AND('MATRIZ DE RIESGOS '!#REF!="Baja",'MATRIZ DE RIESGOS '!#REF!="Leve"),CONCATENATE("R6C",'MATRIZ DE RIESGOS '!#REF!),"")</f>
        <v>#ERROR!</v>
      </c>
      <c r="P41" s="229" t="str">
        <f>IF(AND('MATRIZ DE RIESGOS '!#REF!="Baja",'MATRIZ DE RIESGOS '!#REF!="Menor"),CONCATENATE("R6C",'MATRIZ DE RIESGOS '!#REF!),"")</f>
        <v>#ERROR!</v>
      </c>
      <c r="Q41" s="230" t="str">
        <f>IF(AND('MATRIZ DE RIESGOS '!#REF!="Baja",'MATRIZ DE RIESGOS '!#REF!="Menor"),CONCATENATE("R6C",'MATRIZ DE RIESGOS '!#REF!),"")</f>
        <v>#ERROR!</v>
      </c>
      <c r="R41" s="230" t="str">
        <f>IF(AND('MATRIZ DE RIESGOS '!#REF!="Baja",'MATRIZ DE RIESGOS '!#REF!="Menor"),CONCATENATE("R6C",'MATRIZ DE RIESGOS '!#REF!),"")</f>
        <v>#ERROR!</v>
      </c>
      <c r="S41" s="230" t="str">
        <f>IF(AND('MATRIZ DE RIESGOS '!#REF!="Baja",'MATRIZ DE RIESGOS '!#REF!="Menor"),CONCATENATE("R6C",'MATRIZ DE RIESGOS '!#REF!),"")</f>
        <v>#ERROR!</v>
      </c>
      <c r="T41" s="230" t="str">
        <f>IF(AND('MATRIZ DE RIESGOS '!#REF!="Baja",'MATRIZ DE RIESGOS '!#REF!="Menor"),CONCATENATE("R6C",'MATRIZ DE RIESGOS '!#REF!),"")</f>
        <v>#ERROR!</v>
      </c>
      <c r="U41" s="231" t="str">
        <f>IF(AND('MATRIZ DE RIESGOS '!#REF!="Baja",'MATRIZ DE RIESGOS '!#REF!="Menor"),CONCATENATE("R6C",'MATRIZ DE RIESGOS '!#REF!),"")</f>
        <v>#ERROR!</v>
      </c>
      <c r="V41" s="229" t="str">
        <f>IF(AND('MATRIZ DE RIESGOS '!#REF!="Baja",'MATRIZ DE RIESGOS '!#REF!="Moderado"),CONCATENATE("R6C",'MATRIZ DE RIESGOS '!#REF!),"")</f>
        <v>#ERROR!</v>
      </c>
      <c r="W41" s="230" t="str">
        <f>IF(AND('MATRIZ DE RIESGOS '!#REF!="Baja",'MATRIZ DE RIESGOS '!#REF!="Moderado"),CONCATENATE("R6C",'MATRIZ DE RIESGOS '!#REF!),"")</f>
        <v>#ERROR!</v>
      </c>
      <c r="X41" s="230" t="str">
        <f>IF(AND('MATRIZ DE RIESGOS '!#REF!="Baja",'MATRIZ DE RIESGOS '!#REF!="Moderado"),CONCATENATE("R6C",'MATRIZ DE RIESGOS '!#REF!),"")</f>
        <v>#ERROR!</v>
      </c>
      <c r="Y41" s="230" t="str">
        <f>IF(AND('MATRIZ DE RIESGOS '!#REF!="Baja",'MATRIZ DE RIESGOS '!#REF!="Moderado"),CONCATENATE("R6C",'MATRIZ DE RIESGOS '!#REF!),"")</f>
        <v>#ERROR!</v>
      </c>
      <c r="Z41" s="230" t="str">
        <f>IF(AND('MATRIZ DE RIESGOS '!#REF!="Baja",'MATRIZ DE RIESGOS '!#REF!="Moderado"),CONCATENATE("R6C",'MATRIZ DE RIESGOS '!#REF!),"")</f>
        <v>#ERROR!</v>
      </c>
      <c r="AA41" s="231" t="str">
        <f>IF(AND('MATRIZ DE RIESGOS '!#REF!="Baja",'MATRIZ DE RIESGOS '!#REF!="Moderado"),CONCATENATE("R6C",'MATRIZ DE RIESGOS '!#REF!),"")</f>
        <v>#ERROR!</v>
      </c>
      <c r="AB41" s="213" t="str">
        <f>IF(AND('MATRIZ DE RIESGOS '!#REF!="Baja",'MATRIZ DE RIESGOS '!#REF!="Mayor"),CONCATENATE("R6C",'MATRIZ DE RIESGOS '!#REF!),"")</f>
        <v>#ERROR!</v>
      </c>
      <c r="AC41" s="214" t="str">
        <f>IF(AND('MATRIZ DE RIESGOS '!#REF!="Baja",'MATRIZ DE RIESGOS '!#REF!="Mayor"),CONCATENATE("R6C",'MATRIZ DE RIESGOS '!#REF!),"")</f>
        <v>#ERROR!</v>
      </c>
      <c r="AD41" s="214" t="str">
        <f>IF(AND('MATRIZ DE RIESGOS '!#REF!="Baja",'MATRIZ DE RIESGOS '!#REF!="Mayor"),CONCATENATE("R6C",'MATRIZ DE RIESGOS '!#REF!),"")</f>
        <v>#ERROR!</v>
      </c>
      <c r="AE41" s="214" t="str">
        <f>IF(AND('MATRIZ DE RIESGOS '!#REF!="Baja",'MATRIZ DE RIESGOS '!#REF!="Mayor"),CONCATENATE("R6C",'MATRIZ DE RIESGOS '!#REF!),"")</f>
        <v>#ERROR!</v>
      </c>
      <c r="AF41" s="214" t="str">
        <f>IF(AND('MATRIZ DE RIESGOS '!#REF!="Baja",'MATRIZ DE RIESGOS '!#REF!="Mayor"),CONCATENATE("R6C",'MATRIZ DE RIESGOS '!#REF!),"")</f>
        <v>#ERROR!</v>
      </c>
      <c r="AG41" s="215" t="str">
        <f>IF(AND('MATRIZ DE RIESGOS '!#REF!="Baja",'MATRIZ DE RIESGOS '!#REF!="Mayor"),CONCATENATE("R6C",'MATRIZ DE RIESGOS '!#REF!),"")</f>
        <v>#ERROR!</v>
      </c>
      <c r="AH41" s="216" t="str">
        <f>IF(AND('MATRIZ DE RIESGOS '!#REF!="Baja",'MATRIZ DE RIESGOS '!#REF!="Catastrófico"),CONCATENATE("R6C",'MATRIZ DE RIESGOS '!#REF!),"")</f>
        <v>#ERROR!</v>
      </c>
      <c r="AI41" s="217" t="str">
        <f>IF(AND('MATRIZ DE RIESGOS '!#REF!="Baja",'MATRIZ DE RIESGOS '!#REF!="Catastrófico"),CONCATENATE("R6C",'MATRIZ DE RIESGOS '!#REF!),"")</f>
        <v>#ERROR!</v>
      </c>
      <c r="AJ41" s="217" t="str">
        <f>IF(AND('MATRIZ DE RIESGOS '!#REF!="Baja",'MATRIZ DE RIESGOS '!#REF!="Catastrófico"),CONCATENATE("R6C",'MATRIZ DE RIESGOS '!#REF!),"")</f>
        <v>#ERROR!</v>
      </c>
      <c r="AK41" s="217" t="str">
        <f>IF(AND('MATRIZ DE RIESGOS '!#REF!="Baja",'MATRIZ DE RIESGOS '!#REF!="Catastrófico"),CONCATENATE("R6C",'MATRIZ DE RIESGOS '!#REF!),"")</f>
        <v>#ERROR!</v>
      </c>
      <c r="AL41" s="217" t="str">
        <f>IF(AND('MATRIZ DE RIESGOS '!#REF!="Baja",'MATRIZ DE RIESGOS '!#REF!="Catastrófico"),CONCATENATE("R6C",'MATRIZ DE RIESGOS '!#REF!),"")</f>
        <v>#ERROR!</v>
      </c>
      <c r="AM41" s="218" t="str">
        <f>IF(AND('MATRIZ DE RIESGOS '!#REF!="Baja",'MATRIZ DE RIESGOS '!#REF!="Catastrófico"),CONCATENATE("R6C",'MATRIZ DE RIESGOS '!#REF!),"")</f>
        <v>#ERROR!</v>
      </c>
      <c r="AN41" s="1"/>
      <c r="AO41" s="21"/>
      <c r="AT41" s="9"/>
      <c r="AU41" s="1"/>
      <c r="AV41" s="1"/>
      <c r="AW41" s="1"/>
      <c r="AX41" s="1"/>
      <c r="AY41" s="1"/>
      <c r="AZ41" s="1"/>
      <c r="BA41" s="1"/>
      <c r="BB41" s="1"/>
      <c r="BC41" s="1"/>
      <c r="BD41" s="1"/>
      <c r="BE41" s="1"/>
      <c r="BF41" s="1"/>
      <c r="BG41" s="1"/>
      <c r="BH41" s="1"/>
      <c r="BI41" s="1"/>
    </row>
    <row r="42" ht="15.0" customHeight="1">
      <c r="A42" s="1"/>
      <c r="B42" s="165"/>
      <c r="D42" s="9"/>
      <c r="E42" s="21"/>
      <c r="J42" s="240" t="str">
        <f>IF(AND('MATRIZ DE RIESGOS '!#REF!="Baja",'MATRIZ DE RIESGOS '!#REF!="Leve"),CONCATENATE("R7C",'MATRIZ DE RIESGOS '!#REF!),"")</f>
        <v>#ERROR!</v>
      </c>
      <c r="K42" s="241" t="str">
        <f>IF(AND('MATRIZ DE RIESGOS '!#REF!="Baja",'MATRIZ DE RIESGOS '!#REF!="Leve"),CONCATENATE("R7C",'MATRIZ DE RIESGOS '!#REF!),"")</f>
        <v>#ERROR!</v>
      </c>
      <c r="L42" s="241" t="str">
        <f>IF(AND('MATRIZ DE RIESGOS '!#REF!="Baja",'MATRIZ DE RIESGOS '!#REF!="Leve"),CONCATENATE("R7C",'MATRIZ DE RIESGOS '!#REF!),"")</f>
        <v>#ERROR!</v>
      </c>
      <c r="M42" s="241" t="str">
        <f>IF(AND('MATRIZ DE RIESGOS '!#REF!="Baja",'MATRIZ DE RIESGOS '!#REF!="Leve"),CONCATENATE("R7C",'MATRIZ DE RIESGOS '!#REF!),"")</f>
        <v>#ERROR!</v>
      </c>
      <c r="N42" s="241" t="str">
        <f>IF(AND('MATRIZ DE RIESGOS '!#REF!="Baja",'MATRIZ DE RIESGOS '!#REF!="Leve"),CONCATENATE("R7C",'MATRIZ DE RIESGOS '!#REF!),"")</f>
        <v>#ERROR!</v>
      </c>
      <c r="O42" s="242" t="str">
        <f>IF(AND('MATRIZ DE RIESGOS '!#REF!="Baja",'MATRIZ DE RIESGOS '!#REF!="Leve"),CONCATENATE("R7C",'MATRIZ DE RIESGOS '!#REF!),"")</f>
        <v>#ERROR!</v>
      </c>
      <c r="P42" s="229" t="str">
        <f>IF(AND('MATRIZ DE RIESGOS '!#REF!="Baja",'MATRIZ DE RIESGOS '!#REF!="Menor"),CONCATENATE("R7C",'MATRIZ DE RIESGOS '!#REF!),"")</f>
        <v>#ERROR!</v>
      </c>
      <c r="Q42" s="230" t="str">
        <f>IF(AND('MATRIZ DE RIESGOS '!#REF!="Baja",'MATRIZ DE RIESGOS '!#REF!="Menor"),CONCATENATE("R7C",'MATRIZ DE RIESGOS '!#REF!),"")</f>
        <v>#ERROR!</v>
      </c>
      <c r="R42" s="230" t="str">
        <f>IF(AND('MATRIZ DE RIESGOS '!#REF!="Baja",'MATRIZ DE RIESGOS '!#REF!="Menor"),CONCATENATE("R7C",'MATRIZ DE RIESGOS '!#REF!),"")</f>
        <v>#ERROR!</v>
      </c>
      <c r="S42" s="230" t="str">
        <f>IF(AND('MATRIZ DE RIESGOS '!#REF!="Baja",'MATRIZ DE RIESGOS '!#REF!="Menor"),CONCATENATE("R7C",'MATRIZ DE RIESGOS '!#REF!),"")</f>
        <v>#ERROR!</v>
      </c>
      <c r="T42" s="230" t="str">
        <f>IF(AND('MATRIZ DE RIESGOS '!#REF!="Baja",'MATRIZ DE RIESGOS '!#REF!="Menor"),CONCATENATE("R7C",'MATRIZ DE RIESGOS '!#REF!),"")</f>
        <v>#ERROR!</v>
      </c>
      <c r="U42" s="231" t="str">
        <f>IF(AND('MATRIZ DE RIESGOS '!#REF!="Baja",'MATRIZ DE RIESGOS '!#REF!="Menor"),CONCATENATE("R7C",'MATRIZ DE RIESGOS '!#REF!),"")</f>
        <v>#ERROR!</v>
      </c>
      <c r="V42" s="229" t="str">
        <f>IF(AND('MATRIZ DE RIESGOS '!#REF!="Baja",'MATRIZ DE RIESGOS '!#REF!="Moderado"),CONCATENATE("R7C",'MATRIZ DE RIESGOS '!#REF!),"")</f>
        <v>#ERROR!</v>
      </c>
      <c r="W42" s="230" t="str">
        <f>IF(AND('MATRIZ DE RIESGOS '!#REF!="Baja",'MATRIZ DE RIESGOS '!#REF!="Moderado"),CONCATENATE("R7C",'MATRIZ DE RIESGOS '!#REF!),"")</f>
        <v>#ERROR!</v>
      </c>
      <c r="X42" s="230" t="str">
        <f>IF(AND('MATRIZ DE RIESGOS '!#REF!="Baja",'MATRIZ DE RIESGOS '!#REF!="Moderado"),CONCATENATE("R7C",'MATRIZ DE RIESGOS '!#REF!),"")</f>
        <v>#ERROR!</v>
      </c>
      <c r="Y42" s="230" t="str">
        <f>IF(AND('MATRIZ DE RIESGOS '!#REF!="Baja",'MATRIZ DE RIESGOS '!#REF!="Moderado"),CONCATENATE("R7C",'MATRIZ DE RIESGOS '!#REF!),"")</f>
        <v>#ERROR!</v>
      </c>
      <c r="Z42" s="230" t="str">
        <f>IF(AND('MATRIZ DE RIESGOS '!#REF!="Baja",'MATRIZ DE RIESGOS '!#REF!="Moderado"),CONCATENATE("R7C",'MATRIZ DE RIESGOS '!#REF!),"")</f>
        <v>#ERROR!</v>
      </c>
      <c r="AA42" s="231" t="str">
        <f>IF(AND('MATRIZ DE RIESGOS '!#REF!="Baja",'MATRIZ DE RIESGOS '!#REF!="Moderado"),CONCATENATE("R7C",'MATRIZ DE RIESGOS '!#REF!),"")</f>
        <v>#ERROR!</v>
      </c>
      <c r="AB42" s="213" t="str">
        <f>IF(AND('MATRIZ DE RIESGOS '!#REF!="Baja",'MATRIZ DE RIESGOS '!#REF!="Mayor"),CONCATENATE("R7C",'MATRIZ DE RIESGOS '!#REF!),"")</f>
        <v>#ERROR!</v>
      </c>
      <c r="AC42" s="214" t="str">
        <f>IF(AND('MATRIZ DE RIESGOS '!#REF!="Baja",'MATRIZ DE RIESGOS '!#REF!="Mayor"),CONCATENATE("R7C",'MATRIZ DE RIESGOS '!#REF!),"")</f>
        <v>#ERROR!</v>
      </c>
      <c r="AD42" s="214" t="str">
        <f>IF(AND('MATRIZ DE RIESGOS '!#REF!="Baja",'MATRIZ DE RIESGOS '!#REF!="Mayor"),CONCATENATE("R7C",'MATRIZ DE RIESGOS '!#REF!),"")</f>
        <v>#ERROR!</v>
      </c>
      <c r="AE42" s="214" t="str">
        <f>IF(AND('MATRIZ DE RIESGOS '!#REF!="Baja",'MATRIZ DE RIESGOS '!#REF!="Mayor"),CONCATENATE("R7C",'MATRIZ DE RIESGOS '!#REF!),"")</f>
        <v>#ERROR!</v>
      </c>
      <c r="AF42" s="214" t="str">
        <f>IF(AND('MATRIZ DE RIESGOS '!#REF!="Baja",'MATRIZ DE RIESGOS '!#REF!="Mayor"),CONCATENATE("R7C",'MATRIZ DE RIESGOS '!#REF!),"")</f>
        <v>#ERROR!</v>
      </c>
      <c r="AG42" s="215" t="str">
        <f>IF(AND('MATRIZ DE RIESGOS '!#REF!="Baja",'MATRIZ DE RIESGOS '!#REF!="Mayor"),CONCATENATE("R7C",'MATRIZ DE RIESGOS '!#REF!),"")</f>
        <v>#ERROR!</v>
      </c>
      <c r="AH42" s="216" t="str">
        <f>IF(AND('MATRIZ DE RIESGOS '!#REF!="Baja",'MATRIZ DE RIESGOS '!#REF!="Catastrófico"),CONCATENATE("R7C",'MATRIZ DE RIESGOS '!#REF!),"")</f>
        <v>#ERROR!</v>
      </c>
      <c r="AI42" s="217" t="str">
        <f>IF(AND('MATRIZ DE RIESGOS '!#REF!="Baja",'MATRIZ DE RIESGOS '!#REF!="Catastrófico"),CONCATENATE("R7C",'MATRIZ DE RIESGOS '!#REF!),"")</f>
        <v>#ERROR!</v>
      </c>
      <c r="AJ42" s="217" t="str">
        <f>IF(AND('MATRIZ DE RIESGOS '!#REF!="Baja",'MATRIZ DE RIESGOS '!#REF!="Catastrófico"),CONCATENATE("R7C",'MATRIZ DE RIESGOS '!#REF!),"")</f>
        <v>#ERROR!</v>
      </c>
      <c r="AK42" s="217" t="str">
        <f>IF(AND('MATRIZ DE RIESGOS '!#REF!="Baja",'MATRIZ DE RIESGOS '!#REF!="Catastrófico"),CONCATENATE("R7C",'MATRIZ DE RIESGOS '!#REF!),"")</f>
        <v>#ERROR!</v>
      </c>
      <c r="AL42" s="217" t="str">
        <f>IF(AND('MATRIZ DE RIESGOS '!#REF!="Baja",'MATRIZ DE RIESGOS '!#REF!="Catastrófico"),CONCATENATE("R7C",'MATRIZ DE RIESGOS '!#REF!),"")</f>
        <v>#ERROR!</v>
      </c>
      <c r="AM42" s="218" t="str">
        <f>IF(AND('MATRIZ DE RIESGOS '!#REF!="Baja",'MATRIZ DE RIESGOS '!#REF!="Catastrófico"),CONCATENATE("R7C",'MATRIZ DE RIESGOS '!#REF!),"")</f>
        <v>#ERROR!</v>
      </c>
      <c r="AN42" s="1"/>
      <c r="AO42" s="21"/>
      <c r="AT42" s="9"/>
      <c r="AU42" s="1"/>
      <c r="AV42" s="1"/>
      <c r="AW42" s="1"/>
      <c r="AX42" s="1"/>
      <c r="AY42" s="1"/>
      <c r="AZ42" s="1"/>
      <c r="BA42" s="1"/>
      <c r="BB42" s="1"/>
      <c r="BC42" s="1"/>
      <c r="BD42" s="1"/>
      <c r="BE42" s="1"/>
      <c r="BF42" s="1"/>
      <c r="BG42" s="1"/>
      <c r="BH42" s="1"/>
      <c r="BI42" s="1"/>
    </row>
    <row r="43" ht="15.0" customHeight="1">
      <c r="A43" s="1"/>
      <c r="B43" s="165"/>
      <c r="D43" s="9"/>
      <c r="E43" s="21"/>
      <c r="J43" s="240" t="str">
        <f>IF(AND('MATRIZ DE RIESGOS '!#REF!="Baja",'MATRIZ DE RIESGOS '!#REF!="Leve"),CONCATENATE("R8C",'MATRIZ DE RIESGOS '!#REF!),"")</f>
        <v>#ERROR!</v>
      </c>
      <c r="K43" s="241" t="str">
        <f>IF(AND('MATRIZ DE RIESGOS '!#REF!="Baja",'MATRIZ DE RIESGOS '!#REF!="Leve"),CONCATENATE("R8C",'MATRIZ DE RIESGOS '!#REF!),"")</f>
        <v>#ERROR!</v>
      </c>
      <c r="L43" s="241" t="str">
        <f>IF(AND('MATRIZ DE RIESGOS '!#REF!="Baja",'MATRIZ DE RIESGOS '!#REF!="Leve"),CONCATENATE("R8C",'MATRIZ DE RIESGOS '!#REF!),"")</f>
        <v>#ERROR!</v>
      </c>
      <c r="M43" s="241" t="str">
        <f>IF(AND('MATRIZ DE RIESGOS '!#REF!="Baja",'MATRIZ DE RIESGOS '!#REF!="Leve"),CONCATENATE("R8C",'MATRIZ DE RIESGOS '!#REF!),"")</f>
        <v>#ERROR!</v>
      </c>
      <c r="N43" s="241" t="str">
        <f>IF(AND('MATRIZ DE RIESGOS '!#REF!="Baja",'MATRIZ DE RIESGOS '!#REF!="Leve"),CONCATENATE("R8C",'MATRIZ DE RIESGOS '!#REF!),"")</f>
        <v>#ERROR!</v>
      </c>
      <c r="O43" s="242" t="str">
        <f>IF(AND('MATRIZ DE RIESGOS '!#REF!="Baja",'MATRIZ DE RIESGOS '!#REF!="Leve"),CONCATENATE("R8C",'MATRIZ DE RIESGOS '!#REF!),"")</f>
        <v>#ERROR!</v>
      </c>
      <c r="P43" s="229" t="str">
        <f>IF(AND('MATRIZ DE RIESGOS '!#REF!="Baja",'MATRIZ DE RIESGOS '!#REF!="Menor"),CONCATENATE("R8C",'MATRIZ DE RIESGOS '!#REF!),"")</f>
        <v>#ERROR!</v>
      </c>
      <c r="Q43" s="230" t="str">
        <f>IF(AND('MATRIZ DE RIESGOS '!#REF!="Baja",'MATRIZ DE RIESGOS '!#REF!="Menor"),CONCATENATE("R8C",'MATRIZ DE RIESGOS '!#REF!),"")</f>
        <v>#ERROR!</v>
      </c>
      <c r="R43" s="230" t="str">
        <f>IF(AND('MATRIZ DE RIESGOS '!#REF!="Baja",'MATRIZ DE RIESGOS '!#REF!="Menor"),CONCATENATE("R8C",'MATRIZ DE RIESGOS '!#REF!),"")</f>
        <v>#ERROR!</v>
      </c>
      <c r="S43" s="230" t="str">
        <f>IF(AND('MATRIZ DE RIESGOS '!#REF!="Baja",'MATRIZ DE RIESGOS '!#REF!="Menor"),CONCATENATE("R8C",'MATRIZ DE RIESGOS '!#REF!),"")</f>
        <v>#ERROR!</v>
      </c>
      <c r="T43" s="230" t="str">
        <f>IF(AND('MATRIZ DE RIESGOS '!#REF!="Baja",'MATRIZ DE RIESGOS '!#REF!="Menor"),CONCATENATE("R8C",'MATRIZ DE RIESGOS '!#REF!),"")</f>
        <v>#ERROR!</v>
      </c>
      <c r="U43" s="231" t="str">
        <f>IF(AND('MATRIZ DE RIESGOS '!#REF!="Baja",'MATRIZ DE RIESGOS '!#REF!="Menor"),CONCATENATE("R8C",'MATRIZ DE RIESGOS '!#REF!),"")</f>
        <v>#ERROR!</v>
      </c>
      <c r="V43" s="229" t="str">
        <f>IF(AND('MATRIZ DE RIESGOS '!#REF!="Baja",'MATRIZ DE RIESGOS '!#REF!="Moderado"),CONCATENATE("R8C",'MATRIZ DE RIESGOS '!#REF!),"")</f>
        <v>#ERROR!</v>
      </c>
      <c r="W43" s="230" t="str">
        <f>IF(AND('MATRIZ DE RIESGOS '!#REF!="Baja",'MATRIZ DE RIESGOS '!#REF!="Moderado"),CONCATENATE("R8C",'MATRIZ DE RIESGOS '!#REF!),"")</f>
        <v>#ERROR!</v>
      </c>
      <c r="X43" s="230" t="str">
        <f>IF(AND('MATRIZ DE RIESGOS '!#REF!="Baja",'MATRIZ DE RIESGOS '!#REF!="Moderado"),CONCATENATE("R8C",'MATRIZ DE RIESGOS '!#REF!),"")</f>
        <v>#ERROR!</v>
      </c>
      <c r="Y43" s="230" t="str">
        <f>IF(AND('MATRIZ DE RIESGOS '!#REF!="Baja",'MATRIZ DE RIESGOS '!#REF!="Moderado"),CONCATENATE("R8C",'MATRIZ DE RIESGOS '!#REF!),"")</f>
        <v>#ERROR!</v>
      </c>
      <c r="Z43" s="230" t="str">
        <f>IF(AND('MATRIZ DE RIESGOS '!#REF!="Baja",'MATRIZ DE RIESGOS '!#REF!="Moderado"),CONCATENATE("R8C",'MATRIZ DE RIESGOS '!#REF!),"")</f>
        <v>#ERROR!</v>
      </c>
      <c r="AA43" s="231" t="str">
        <f>IF(AND('MATRIZ DE RIESGOS '!#REF!="Baja",'MATRIZ DE RIESGOS '!#REF!="Moderado"),CONCATENATE("R8C",'MATRIZ DE RIESGOS '!#REF!),"")</f>
        <v>#ERROR!</v>
      </c>
      <c r="AB43" s="213" t="str">
        <f>IF(AND('MATRIZ DE RIESGOS '!#REF!="Baja",'MATRIZ DE RIESGOS '!#REF!="Mayor"),CONCATENATE("R8C",'MATRIZ DE RIESGOS '!#REF!),"")</f>
        <v>#ERROR!</v>
      </c>
      <c r="AC43" s="214" t="str">
        <f>IF(AND('MATRIZ DE RIESGOS '!#REF!="Baja",'MATRIZ DE RIESGOS '!#REF!="Mayor"),CONCATENATE("R8C",'MATRIZ DE RIESGOS '!#REF!),"")</f>
        <v>#ERROR!</v>
      </c>
      <c r="AD43" s="214" t="str">
        <f>IF(AND('MATRIZ DE RIESGOS '!#REF!="Baja",'MATRIZ DE RIESGOS '!#REF!="Mayor"),CONCATENATE("R8C",'MATRIZ DE RIESGOS '!#REF!),"")</f>
        <v>#ERROR!</v>
      </c>
      <c r="AE43" s="214" t="str">
        <f>IF(AND('MATRIZ DE RIESGOS '!#REF!="Baja",'MATRIZ DE RIESGOS '!#REF!="Mayor"),CONCATENATE("R8C",'MATRIZ DE RIESGOS '!#REF!),"")</f>
        <v>#ERROR!</v>
      </c>
      <c r="AF43" s="214" t="str">
        <f>IF(AND('MATRIZ DE RIESGOS '!#REF!="Baja",'MATRIZ DE RIESGOS '!#REF!="Mayor"),CONCATENATE("R8C",'MATRIZ DE RIESGOS '!#REF!),"")</f>
        <v>#ERROR!</v>
      </c>
      <c r="AG43" s="215" t="str">
        <f>IF(AND('MATRIZ DE RIESGOS '!#REF!="Baja",'MATRIZ DE RIESGOS '!#REF!="Mayor"),CONCATENATE("R8C",'MATRIZ DE RIESGOS '!#REF!),"")</f>
        <v>#ERROR!</v>
      </c>
      <c r="AH43" s="216" t="str">
        <f>IF(AND('MATRIZ DE RIESGOS '!#REF!="Baja",'MATRIZ DE RIESGOS '!#REF!="Catastrófico"),CONCATENATE("R8C",'MATRIZ DE RIESGOS '!#REF!),"")</f>
        <v>#ERROR!</v>
      </c>
      <c r="AI43" s="217" t="str">
        <f>IF(AND('MATRIZ DE RIESGOS '!#REF!="Baja",'MATRIZ DE RIESGOS '!#REF!="Catastrófico"),CONCATENATE("R8C",'MATRIZ DE RIESGOS '!#REF!),"")</f>
        <v>#ERROR!</v>
      </c>
      <c r="AJ43" s="217" t="str">
        <f>IF(AND('MATRIZ DE RIESGOS '!#REF!="Baja",'MATRIZ DE RIESGOS '!#REF!="Catastrófico"),CONCATENATE("R8C",'MATRIZ DE RIESGOS '!#REF!),"")</f>
        <v>#ERROR!</v>
      </c>
      <c r="AK43" s="217" t="str">
        <f>IF(AND('MATRIZ DE RIESGOS '!#REF!="Baja",'MATRIZ DE RIESGOS '!#REF!="Catastrófico"),CONCATENATE("R8C",'MATRIZ DE RIESGOS '!#REF!),"")</f>
        <v>#ERROR!</v>
      </c>
      <c r="AL43" s="217" t="str">
        <f>IF(AND('MATRIZ DE RIESGOS '!#REF!="Baja",'MATRIZ DE RIESGOS '!#REF!="Catastrófico"),CONCATENATE("R8C",'MATRIZ DE RIESGOS '!#REF!),"")</f>
        <v>#ERROR!</v>
      </c>
      <c r="AM43" s="218" t="str">
        <f>IF(AND('MATRIZ DE RIESGOS '!#REF!="Baja",'MATRIZ DE RIESGOS '!#REF!="Catastrófico"),CONCATENATE("R8C",'MATRIZ DE RIESGOS '!#REF!),"")</f>
        <v>#ERROR!</v>
      </c>
      <c r="AN43" s="1"/>
      <c r="AO43" s="21"/>
      <c r="AT43" s="9"/>
      <c r="AU43" s="1"/>
      <c r="AV43" s="1"/>
      <c r="AW43" s="1"/>
      <c r="AX43" s="1"/>
      <c r="AY43" s="1"/>
      <c r="AZ43" s="1"/>
      <c r="BA43" s="1"/>
      <c r="BB43" s="1"/>
      <c r="BC43" s="1"/>
      <c r="BD43" s="1"/>
      <c r="BE43" s="1"/>
      <c r="BF43" s="1"/>
      <c r="BG43" s="1"/>
      <c r="BH43" s="1"/>
      <c r="BI43" s="1"/>
    </row>
    <row r="44" ht="15.0" customHeight="1">
      <c r="A44" s="1"/>
      <c r="B44" s="165"/>
      <c r="D44" s="9"/>
      <c r="E44" s="21"/>
      <c r="J44" s="240" t="str">
        <f>IF(AND('MATRIZ DE RIESGOS '!#REF!="Baja",'MATRIZ DE RIESGOS '!#REF!="Leve"),CONCATENATE("R9C",'MATRIZ DE RIESGOS '!#REF!),"")</f>
        <v>#ERROR!</v>
      </c>
      <c r="K44" s="241" t="str">
        <f>IF(AND('MATRIZ DE RIESGOS '!#REF!="Baja",'MATRIZ DE RIESGOS '!#REF!="Leve"),CONCATENATE("R9C",'MATRIZ DE RIESGOS '!#REF!),"")</f>
        <v>#ERROR!</v>
      </c>
      <c r="L44" s="241" t="str">
        <f>IF(AND('MATRIZ DE RIESGOS '!#REF!="Baja",'MATRIZ DE RIESGOS '!#REF!="Leve"),CONCATENATE("R9C",'MATRIZ DE RIESGOS '!#REF!),"")</f>
        <v>#ERROR!</v>
      </c>
      <c r="M44" s="241" t="str">
        <f>IF(AND('MATRIZ DE RIESGOS '!#REF!="Baja",'MATRIZ DE RIESGOS '!#REF!="Leve"),CONCATENATE("R9C",'MATRIZ DE RIESGOS '!#REF!),"")</f>
        <v>#ERROR!</v>
      </c>
      <c r="N44" s="241" t="str">
        <f>IF(AND('MATRIZ DE RIESGOS '!#REF!="Baja",'MATRIZ DE RIESGOS '!#REF!="Leve"),CONCATENATE("R9C",'MATRIZ DE RIESGOS '!#REF!),"")</f>
        <v>#ERROR!</v>
      </c>
      <c r="O44" s="242" t="str">
        <f>IF(AND('MATRIZ DE RIESGOS '!#REF!="Baja",'MATRIZ DE RIESGOS '!#REF!="Leve"),CONCATENATE("R9C",'MATRIZ DE RIESGOS '!#REF!),"")</f>
        <v>#ERROR!</v>
      </c>
      <c r="P44" s="229" t="str">
        <f>IF(AND('MATRIZ DE RIESGOS '!#REF!="Baja",'MATRIZ DE RIESGOS '!#REF!="Menor"),CONCATENATE("R9C",'MATRIZ DE RIESGOS '!#REF!),"")</f>
        <v>#ERROR!</v>
      </c>
      <c r="Q44" s="230" t="str">
        <f>IF(AND('MATRIZ DE RIESGOS '!#REF!="Baja",'MATRIZ DE RIESGOS '!#REF!="Menor"),CONCATENATE("R9C",'MATRIZ DE RIESGOS '!#REF!),"")</f>
        <v>#ERROR!</v>
      </c>
      <c r="R44" s="230" t="str">
        <f>IF(AND('MATRIZ DE RIESGOS '!#REF!="Baja",'MATRIZ DE RIESGOS '!#REF!="Menor"),CONCATENATE("R9C",'MATRIZ DE RIESGOS '!#REF!),"")</f>
        <v>#ERROR!</v>
      </c>
      <c r="S44" s="230" t="str">
        <f>IF(AND('MATRIZ DE RIESGOS '!#REF!="Baja",'MATRIZ DE RIESGOS '!#REF!="Menor"),CONCATENATE("R9C",'MATRIZ DE RIESGOS '!#REF!),"")</f>
        <v>#ERROR!</v>
      </c>
      <c r="T44" s="230" t="str">
        <f>IF(AND('MATRIZ DE RIESGOS '!#REF!="Baja",'MATRIZ DE RIESGOS '!#REF!="Menor"),CONCATENATE("R9C",'MATRIZ DE RIESGOS '!#REF!),"")</f>
        <v>#ERROR!</v>
      </c>
      <c r="U44" s="231" t="str">
        <f>IF(AND('MATRIZ DE RIESGOS '!#REF!="Baja",'MATRIZ DE RIESGOS '!#REF!="Menor"),CONCATENATE("R9C",'MATRIZ DE RIESGOS '!#REF!),"")</f>
        <v>#ERROR!</v>
      </c>
      <c r="V44" s="229" t="str">
        <f>IF(AND('MATRIZ DE RIESGOS '!#REF!="Baja",'MATRIZ DE RIESGOS '!#REF!="Moderado"),CONCATENATE("R9C",'MATRIZ DE RIESGOS '!#REF!),"")</f>
        <v>#ERROR!</v>
      </c>
      <c r="W44" s="230" t="str">
        <f>IF(AND('MATRIZ DE RIESGOS '!#REF!="Baja",'MATRIZ DE RIESGOS '!#REF!="Moderado"),CONCATENATE("R9C",'MATRIZ DE RIESGOS '!#REF!),"")</f>
        <v>#ERROR!</v>
      </c>
      <c r="X44" s="230" t="str">
        <f>IF(AND('MATRIZ DE RIESGOS '!#REF!="Baja",'MATRIZ DE RIESGOS '!#REF!="Moderado"),CONCATENATE("R9C",'MATRIZ DE RIESGOS '!#REF!),"")</f>
        <v>#ERROR!</v>
      </c>
      <c r="Y44" s="230" t="str">
        <f>IF(AND('MATRIZ DE RIESGOS '!#REF!="Baja",'MATRIZ DE RIESGOS '!#REF!="Moderado"),CONCATENATE("R9C",'MATRIZ DE RIESGOS '!#REF!),"")</f>
        <v>#ERROR!</v>
      </c>
      <c r="Z44" s="230" t="str">
        <f>IF(AND('MATRIZ DE RIESGOS '!#REF!="Baja",'MATRIZ DE RIESGOS '!#REF!="Moderado"),CONCATENATE("R9C",'MATRIZ DE RIESGOS '!#REF!),"")</f>
        <v>#ERROR!</v>
      </c>
      <c r="AA44" s="231" t="str">
        <f>IF(AND('MATRIZ DE RIESGOS '!#REF!="Baja",'MATRIZ DE RIESGOS '!#REF!="Moderado"),CONCATENATE("R9C",'MATRIZ DE RIESGOS '!#REF!),"")</f>
        <v>#ERROR!</v>
      </c>
      <c r="AB44" s="213" t="str">
        <f>IF(AND('MATRIZ DE RIESGOS '!#REF!="Baja",'MATRIZ DE RIESGOS '!#REF!="Mayor"),CONCATENATE("R9C",'MATRIZ DE RIESGOS '!#REF!),"")</f>
        <v>#ERROR!</v>
      </c>
      <c r="AC44" s="214" t="str">
        <f>IF(AND('MATRIZ DE RIESGOS '!#REF!="Baja",'MATRIZ DE RIESGOS '!#REF!="Mayor"),CONCATENATE("R9C",'MATRIZ DE RIESGOS '!#REF!),"")</f>
        <v>#ERROR!</v>
      </c>
      <c r="AD44" s="214" t="str">
        <f>IF(AND('MATRIZ DE RIESGOS '!#REF!="Baja",'MATRIZ DE RIESGOS '!#REF!="Mayor"),CONCATENATE("R9C",'MATRIZ DE RIESGOS '!#REF!),"")</f>
        <v>#ERROR!</v>
      </c>
      <c r="AE44" s="214" t="str">
        <f>IF(AND('MATRIZ DE RIESGOS '!#REF!="Baja",'MATRIZ DE RIESGOS '!#REF!="Mayor"),CONCATENATE("R9C",'MATRIZ DE RIESGOS '!#REF!),"")</f>
        <v>#ERROR!</v>
      </c>
      <c r="AF44" s="214" t="str">
        <f>IF(AND('MATRIZ DE RIESGOS '!#REF!="Baja",'MATRIZ DE RIESGOS '!#REF!="Mayor"),CONCATENATE("R9C",'MATRIZ DE RIESGOS '!#REF!),"")</f>
        <v>#ERROR!</v>
      </c>
      <c r="AG44" s="215" t="str">
        <f>IF(AND('MATRIZ DE RIESGOS '!#REF!="Baja",'MATRIZ DE RIESGOS '!#REF!="Mayor"),CONCATENATE("R9C",'MATRIZ DE RIESGOS '!#REF!),"")</f>
        <v>#ERROR!</v>
      </c>
      <c r="AH44" s="216" t="str">
        <f>IF(AND('MATRIZ DE RIESGOS '!#REF!="Baja",'MATRIZ DE RIESGOS '!#REF!="Catastrófico"),CONCATENATE("R9C",'MATRIZ DE RIESGOS '!#REF!),"")</f>
        <v>#ERROR!</v>
      </c>
      <c r="AI44" s="217" t="str">
        <f>IF(AND('MATRIZ DE RIESGOS '!#REF!="Baja",'MATRIZ DE RIESGOS '!#REF!="Catastrófico"),CONCATENATE("R9C",'MATRIZ DE RIESGOS '!#REF!),"")</f>
        <v>#ERROR!</v>
      </c>
      <c r="AJ44" s="217" t="str">
        <f>IF(AND('MATRIZ DE RIESGOS '!#REF!="Baja",'MATRIZ DE RIESGOS '!#REF!="Catastrófico"),CONCATENATE("R9C",'MATRIZ DE RIESGOS '!#REF!),"")</f>
        <v>#ERROR!</v>
      </c>
      <c r="AK44" s="217" t="str">
        <f>IF(AND('MATRIZ DE RIESGOS '!#REF!="Baja",'MATRIZ DE RIESGOS '!#REF!="Catastrófico"),CONCATENATE("R9C",'MATRIZ DE RIESGOS '!#REF!),"")</f>
        <v>#ERROR!</v>
      </c>
      <c r="AL44" s="217" t="str">
        <f>IF(AND('MATRIZ DE RIESGOS '!#REF!="Baja",'MATRIZ DE RIESGOS '!#REF!="Catastrófico"),CONCATENATE("R9C",'MATRIZ DE RIESGOS '!#REF!),"")</f>
        <v>#ERROR!</v>
      </c>
      <c r="AM44" s="218" t="str">
        <f>IF(AND('MATRIZ DE RIESGOS '!#REF!="Baja",'MATRIZ DE RIESGOS '!#REF!="Catastrófico"),CONCATENATE("R9C",'MATRIZ DE RIESGOS '!#REF!),"")</f>
        <v>#ERROR!</v>
      </c>
      <c r="AN44" s="1"/>
      <c r="AO44" s="21"/>
      <c r="AT44" s="9"/>
      <c r="AU44" s="1"/>
      <c r="AV44" s="1"/>
      <c r="AW44" s="1"/>
      <c r="AX44" s="1"/>
      <c r="AY44" s="1"/>
      <c r="AZ44" s="1"/>
      <c r="BA44" s="1"/>
      <c r="BB44" s="1"/>
      <c r="BC44" s="1"/>
      <c r="BD44" s="1"/>
      <c r="BE44" s="1"/>
      <c r="BF44" s="1"/>
      <c r="BG44" s="1"/>
      <c r="BH44" s="1"/>
      <c r="BI44" s="1"/>
    </row>
    <row r="45" ht="15.75" customHeight="1">
      <c r="A45" s="1"/>
      <c r="B45" s="165"/>
      <c r="D45" s="9"/>
      <c r="E45" s="187"/>
      <c r="F45" s="188"/>
      <c r="G45" s="188"/>
      <c r="H45" s="188"/>
      <c r="I45" s="188"/>
      <c r="J45" s="243" t="str">
        <f>IF(AND('MATRIZ DE RIESGOS '!#REF!="Baja",'MATRIZ DE RIESGOS '!#REF!="Leve"),CONCATENATE("R10C",'MATRIZ DE RIESGOS '!#REF!),"")</f>
        <v>#ERROR!</v>
      </c>
      <c r="K45" s="244" t="str">
        <f>IF(AND('MATRIZ DE RIESGOS '!#REF!="Baja",'MATRIZ DE RIESGOS '!#REF!="Leve"),CONCATENATE("R10C",'MATRIZ DE RIESGOS '!#REF!),"")</f>
        <v>#ERROR!</v>
      </c>
      <c r="L45" s="244" t="str">
        <f>IF(AND('MATRIZ DE RIESGOS '!#REF!="Baja",'MATRIZ DE RIESGOS '!#REF!="Leve"),CONCATENATE("R10C",'MATRIZ DE RIESGOS '!#REF!),"")</f>
        <v>#ERROR!</v>
      </c>
      <c r="M45" s="244" t="str">
        <f>IF(AND('MATRIZ DE RIESGOS '!#REF!="Baja",'MATRIZ DE RIESGOS '!#REF!="Leve"),CONCATENATE("R10C",'MATRIZ DE RIESGOS '!#REF!),"")</f>
        <v>#ERROR!</v>
      </c>
      <c r="N45" s="244" t="str">
        <f>IF(AND('MATRIZ DE RIESGOS '!#REF!="Baja",'MATRIZ DE RIESGOS '!#REF!="Leve"),CONCATENATE("R10C",'MATRIZ DE RIESGOS '!#REF!),"")</f>
        <v>#ERROR!</v>
      </c>
      <c r="O45" s="245" t="str">
        <f>IF(AND('MATRIZ DE RIESGOS '!#REF!="Baja",'MATRIZ DE RIESGOS '!#REF!="Leve"),CONCATENATE("R10C",'MATRIZ DE RIESGOS '!#REF!),"")</f>
        <v>#ERROR!</v>
      </c>
      <c r="P45" s="229" t="str">
        <f>IF(AND('MATRIZ DE RIESGOS '!#REF!="Baja",'MATRIZ DE RIESGOS '!#REF!="Menor"),CONCATENATE("R10C",'MATRIZ DE RIESGOS '!#REF!),"")</f>
        <v>#ERROR!</v>
      </c>
      <c r="Q45" s="230" t="str">
        <f>IF(AND('MATRIZ DE RIESGOS '!#REF!="Baja",'MATRIZ DE RIESGOS '!#REF!="Menor"),CONCATENATE("R10C",'MATRIZ DE RIESGOS '!#REF!),"")</f>
        <v>#ERROR!</v>
      </c>
      <c r="R45" s="230" t="str">
        <f>IF(AND('MATRIZ DE RIESGOS '!#REF!="Baja",'MATRIZ DE RIESGOS '!#REF!="Menor"),CONCATENATE("R10C",'MATRIZ DE RIESGOS '!#REF!),"")</f>
        <v>#ERROR!</v>
      </c>
      <c r="S45" s="230" t="str">
        <f>IF(AND('MATRIZ DE RIESGOS '!#REF!="Baja",'MATRIZ DE RIESGOS '!#REF!="Menor"),CONCATENATE("R10C",'MATRIZ DE RIESGOS '!#REF!),"")</f>
        <v>#ERROR!</v>
      </c>
      <c r="T45" s="230" t="str">
        <f>IF(AND('MATRIZ DE RIESGOS '!#REF!="Baja",'MATRIZ DE RIESGOS '!#REF!="Menor"),CONCATENATE("R10C",'MATRIZ DE RIESGOS '!#REF!),"")</f>
        <v>#ERROR!</v>
      </c>
      <c r="U45" s="231" t="str">
        <f>IF(AND('MATRIZ DE RIESGOS '!#REF!="Baja",'MATRIZ DE RIESGOS '!#REF!="Menor"),CONCATENATE("R10C",'MATRIZ DE RIESGOS '!#REF!),"")</f>
        <v>#ERROR!</v>
      </c>
      <c r="V45" s="232" t="str">
        <f>IF(AND('MATRIZ DE RIESGOS '!#REF!="Baja",'MATRIZ DE RIESGOS '!#REF!="Moderado"),CONCATENATE("R10C",'MATRIZ DE RIESGOS '!#REF!),"")</f>
        <v>#ERROR!</v>
      </c>
      <c r="W45" s="233" t="str">
        <f>IF(AND('MATRIZ DE RIESGOS '!#REF!="Baja",'MATRIZ DE RIESGOS '!#REF!="Moderado"),CONCATENATE("R10C",'MATRIZ DE RIESGOS '!#REF!),"")</f>
        <v>#ERROR!</v>
      </c>
      <c r="X45" s="233" t="str">
        <f>IF(AND('MATRIZ DE RIESGOS '!#REF!="Baja",'MATRIZ DE RIESGOS '!#REF!="Moderado"),CONCATENATE("R10C",'MATRIZ DE RIESGOS '!#REF!),"")</f>
        <v>#ERROR!</v>
      </c>
      <c r="Y45" s="233" t="str">
        <f>IF(AND('MATRIZ DE RIESGOS '!#REF!="Baja",'MATRIZ DE RIESGOS '!#REF!="Moderado"),CONCATENATE("R10C",'MATRIZ DE RIESGOS '!#REF!),"")</f>
        <v>#ERROR!</v>
      </c>
      <c r="Z45" s="233" t="str">
        <f>IF(AND('MATRIZ DE RIESGOS '!#REF!="Baja",'MATRIZ DE RIESGOS '!#REF!="Moderado"),CONCATENATE("R10C",'MATRIZ DE RIESGOS '!#REF!),"")</f>
        <v>#ERROR!</v>
      </c>
      <c r="AA45" s="234" t="str">
        <f>IF(AND('MATRIZ DE RIESGOS '!#REF!="Baja",'MATRIZ DE RIESGOS '!#REF!="Moderado"),CONCATENATE("R10C",'MATRIZ DE RIESGOS '!#REF!),"")</f>
        <v>#ERROR!</v>
      </c>
      <c r="AB45" s="219" t="str">
        <f>IF(AND('MATRIZ DE RIESGOS '!#REF!="Baja",'MATRIZ DE RIESGOS '!#REF!="Mayor"),CONCATENATE("R10C",'MATRIZ DE RIESGOS '!#REF!),"")</f>
        <v>#ERROR!</v>
      </c>
      <c r="AC45" s="220" t="str">
        <f>IF(AND('MATRIZ DE RIESGOS '!#REF!="Baja",'MATRIZ DE RIESGOS '!#REF!="Mayor"),CONCATENATE("R10C",'MATRIZ DE RIESGOS '!#REF!),"")</f>
        <v>#ERROR!</v>
      </c>
      <c r="AD45" s="220" t="str">
        <f>IF(AND('MATRIZ DE RIESGOS '!#REF!="Baja",'MATRIZ DE RIESGOS '!#REF!="Mayor"),CONCATENATE("R10C",'MATRIZ DE RIESGOS '!#REF!),"")</f>
        <v>#ERROR!</v>
      </c>
      <c r="AE45" s="220" t="str">
        <f>IF(AND('MATRIZ DE RIESGOS '!#REF!="Baja",'MATRIZ DE RIESGOS '!#REF!="Mayor"),CONCATENATE("R10C",'MATRIZ DE RIESGOS '!#REF!),"")</f>
        <v>#ERROR!</v>
      </c>
      <c r="AF45" s="220" t="str">
        <f>IF(AND('MATRIZ DE RIESGOS '!#REF!="Baja",'MATRIZ DE RIESGOS '!#REF!="Mayor"),CONCATENATE("R10C",'MATRIZ DE RIESGOS '!#REF!),"")</f>
        <v>#ERROR!</v>
      </c>
      <c r="AG45" s="221" t="str">
        <f>IF(AND('MATRIZ DE RIESGOS '!#REF!="Baja",'MATRIZ DE RIESGOS '!#REF!="Mayor"),CONCATENATE("R10C",'MATRIZ DE RIESGOS '!#REF!),"")</f>
        <v>#ERROR!</v>
      </c>
      <c r="AH45" s="222" t="str">
        <f>IF(AND('MATRIZ DE RIESGOS '!#REF!="Baja",'MATRIZ DE RIESGOS '!#REF!="Catastrófico"),CONCATENATE("R10C",'MATRIZ DE RIESGOS '!#REF!),"")</f>
        <v>#ERROR!</v>
      </c>
      <c r="AI45" s="223" t="str">
        <f>IF(AND('MATRIZ DE RIESGOS '!#REF!="Baja",'MATRIZ DE RIESGOS '!#REF!="Catastrófico"),CONCATENATE("R10C",'MATRIZ DE RIESGOS '!#REF!),"")</f>
        <v>#ERROR!</v>
      </c>
      <c r="AJ45" s="223" t="str">
        <f>IF(AND('MATRIZ DE RIESGOS '!#REF!="Baja",'MATRIZ DE RIESGOS '!#REF!="Catastrófico"),CONCATENATE("R10C",'MATRIZ DE RIESGOS '!#REF!),"")</f>
        <v>#ERROR!</v>
      </c>
      <c r="AK45" s="223" t="str">
        <f>IF(AND('MATRIZ DE RIESGOS '!#REF!="Baja",'MATRIZ DE RIESGOS '!#REF!="Catastrófico"),CONCATENATE("R10C",'MATRIZ DE RIESGOS '!#REF!),"")</f>
        <v>#ERROR!</v>
      </c>
      <c r="AL45" s="223" t="str">
        <f>IF(AND('MATRIZ DE RIESGOS '!#REF!="Baja",'MATRIZ DE RIESGOS '!#REF!="Catastrófico"),CONCATENATE("R10C",'MATRIZ DE RIESGOS '!#REF!),"")</f>
        <v>#ERROR!</v>
      </c>
      <c r="AM45" s="224" t="str">
        <f>IF(AND('MATRIZ DE RIESGOS '!#REF!="Baja",'MATRIZ DE RIESGOS '!#REF!="Catastrófico"),CONCATENATE("R10C",'MATRIZ DE RIESGOS '!#REF!),"")</f>
        <v>#ERROR!</v>
      </c>
      <c r="AN45" s="1"/>
      <c r="AO45" s="187"/>
      <c r="AP45" s="188"/>
      <c r="AQ45" s="188"/>
      <c r="AR45" s="188"/>
      <c r="AS45" s="188"/>
      <c r="AT45" s="189"/>
    </row>
    <row r="46" ht="46.5" customHeight="1">
      <c r="A46" s="1"/>
      <c r="B46" s="165"/>
      <c r="D46" s="9"/>
      <c r="E46" s="205" t="s">
        <v>137</v>
      </c>
      <c r="F46" s="173"/>
      <c r="G46" s="173"/>
      <c r="H46" s="173"/>
      <c r="I46" s="174"/>
      <c r="J46" s="236" t="str">
        <f>IF(AND('MATRIZ DE RIESGOS '!$Y$9="Muy Baja",'MATRIZ DE RIESGOS '!$AA$9="Leve"),CONCATENATE("R1C",'MATRIZ DE RIESGOS '!$O$9),"")</f>
        <v/>
      </c>
      <c r="K46" s="237" t="str">
        <f>IF(AND('MATRIZ DE RIESGOS '!$Y$10="Muy Baja",'MATRIZ DE RIESGOS '!$AA$10="Leve"),CONCATENATE("R1C",'MATRIZ DE RIESGOS '!$O$10),"")</f>
        <v/>
      </c>
      <c r="L46" s="237" t="str">
        <f>IF(AND('MATRIZ DE RIESGOS '!$Y$11="Muy Baja",'MATRIZ DE RIESGOS '!$AA$11="Leve"),CONCATENATE("R1C",'MATRIZ DE RIESGOS '!$O$11),"")</f>
        <v/>
      </c>
      <c r="M46" s="237" t="str">
        <f>IF(AND('MATRIZ DE RIESGOS '!#REF!="Muy Baja",'MATRIZ DE RIESGOS '!#REF!="Leve"),CONCATENATE("R1C",'MATRIZ DE RIESGOS '!#REF!),"")</f>
        <v>#ERROR!</v>
      </c>
      <c r="N46" s="237" t="str">
        <f>IF(AND('MATRIZ DE RIESGOS '!#REF!="Muy Baja",'MATRIZ DE RIESGOS '!#REF!="Leve"),CONCATENATE("R1C",'MATRIZ DE RIESGOS '!#REF!),"")</f>
        <v>#ERROR!</v>
      </c>
      <c r="O46" s="238" t="str">
        <f>IF(AND('MATRIZ DE RIESGOS '!#REF!="Muy Baja",'MATRIZ DE RIESGOS '!#REF!="Leve"),CONCATENATE("R1C",'MATRIZ DE RIESGOS '!#REF!),"")</f>
        <v>#ERROR!</v>
      </c>
      <c r="P46" s="236" t="str">
        <f>IF(AND('MATRIZ DE RIESGOS '!$Y$9="Muy Baja",'MATRIZ DE RIESGOS '!$AA$9="Menor"),CONCATENATE("R1C",'MATRIZ DE RIESGOS '!$O$9),"")</f>
        <v/>
      </c>
      <c r="Q46" s="237" t="str">
        <f>IF(AND('MATRIZ DE RIESGOS '!$Y$10="Muy Baja",'MATRIZ DE RIESGOS '!$AA$10="Menor"),CONCATENATE("R1C",'MATRIZ DE RIESGOS '!$O$10),"")</f>
        <v/>
      </c>
      <c r="R46" s="237" t="str">
        <f>IF(AND('MATRIZ DE RIESGOS '!$Y$11="Muy Baja",'MATRIZ DE RIESGOS '!$AA$11="Menor"),CONCATENATE("R1C",'MATRIZ DE RIESGOS '!$O$11),"")</f>
        <v/>
      </c>
      <c r="S46" s="237" t="str">
        <f>IF(AND('MATRIZ DE RIESGOS '!#REF!="Muy Baja",'MATRIZ DE RIESGOS '!#REF!="Menor"),CONCATENATE("R1C",'MATRIZ DE RIESGOS '!#REF!),"")</f>
        <v>#ERROR!</v>
      </c>
      <c r="T46" s="237" t="str">
        <f>IF(AND('MATRIZ DE RIESGOS '!#REF!="Muy Baja",'MATRIZ DE RIESGOS '!#REF!="Menor"),CONCATENATE("R1C",'MATRIZ DE RIESGOS '!#REF!),"")</f>
        <v>#ERROR!</v>
      </c>
      <c r="U46" s="238" t="str">
        <f>IF(AND('MATRIZ DE RIESGOS '!#REF!="Muy Baja",'MATRIZ DE RIESGOS '!#REF!="Menor"),CONCATENATE("R1C",'MATRIZ DE RIESGOS '!#REF!),"")</f>
        <v>#ERROR!</v>
      </c>
      <c r="V46" s="225" t="str">
        <f>IF(AND('MATRIZ DE RIESGOS '!$Y$9="Muy Baja",'MATRIZ DE RIESGOS '!$AA$9="Moderado"),CONCATENATE("R1C",'MATRIZ DE RIESGOS '!$O$9),"")</f>
        <v/>
      </c>
      <c r="W46" s="246" t="str">
        <f>IF(AND('MATRIZ DE RIESGOS '!$Y$10="Muy Baja",'MATRIZ DE RIESGOS '!$AA$10="Moderado"),CONCATENATE("R1C",'MATRIZ DE RIESGOS '!$O$10),"")</f>
        <v/>
      </c>
      <c r="X46" s="226" t="str">
        <f>IF(AND('MATRIZ DE RIESGOS '!$Y$11="Muy Baja",'MATRIZ DE RIESGOS '!$AA$11="Moderado"),CONCATENATE("R1C",'MATRIZ DE RIESGOS '!$O$11),"")</f>
        <v/>
      </c>
      <c r="Y46" s="226" t="str">
        <f>IF(AND('MATRIZ DE RIESGOS '!#REF!="Muy Baja",'MATRIZ DE RIESGOS '!#REF!="Moderado"),CONCATENATE("R1C",'MATRIZ DE RIESGOS '!#REF!),"")</f>
        <v>#ERROR!</v>
      </c>
      <c r="Z46" s="226" t="str">
        <f>IF(AND('MATRIZ DE RIESGOS '!#REF!="Muy Baja",'MATRIZ DE RIESGOS '!#REF!="Moderado"),CONCATENATE("R1C",'MATRIZ DE RIESGOS '!#REF!),"")</f>
        <v>#ERROR!</v>
      </c>
      <c r="AA46" s="227" t="str">
        <f>IF(AND('MATRIZ DE RIESGOS '!#REF!="Muy Baja",'MATRIZ DE RIESGOS '!#REF!="Moderado"),CONCATENATE("R1C",'MATRIZ DE RIESGOS '!#REF!),"")</f>
        <v>#ERROR!</v>
      </c>
      <c r="AB46" s="206" t="str">
        <f>IF(AND('MATRIZ DE RIESGOS '!$Y$9="Muy Baja",'MATRIZ DE RIESGOS '!$AA$9="Mayor"),CONCATENATE("R1C",'MATRIZ DE RIESGOS '!$O$9),"")</f>
        <v/>
      </c>
      <c r="AC46" s="207" t="str">
        <f>IF(AND('MATRIZ DE RIESGOS '!$Y$10="Muy Baja",'MATRIZ DE RIESGOS '!$AA$10="Mayor"),CONCATENATE("R1C",'MATRIZ DE RIESGOS '!$O$10),"")</f>
        <v/>
      </c>
      <c r="AD46" s="207" t="str">
        <f>IF(AND('MATRIZ DE RIESGOS '!$Y$11="Muy Baja",'MATRIZ DE RIESGOS '!$AA$11="Mayor"),CONCATENATE("R1C",'MATRIZ DE RIESGOS '!$O$11),"")</f>
        <v>R1C3</v>
      </c>
      <c r="AE46" s="207" t="str">
        <f>IF(AND('MATRIZ DE RIESGOS '!#REF!="Muy Baja",'MATRIZ DE RIESGOS '!#REF!="Mayor"),CONCATENATE("R1C",'MATRIZ DE RIESGOS '!#REF!),"")</f>
        <v>#ERROR!</v>
      </c>
      <c r="AF46" s="207" t="str">
        <f>IF(AND('MATRIZ DE RIESGOS '!#REF!="Muy Baja",'MATRIZ DE RIESGOS '!#REF!="Mayor"),CONCATENATE("R1C",'MATRIZ DE RIESGOS '!#REF!),"")</f>
        <v>#ERROR!</v>
      </c>
      <c r="AG46" s="208" t="str">
        <f>IF(AND('MATRIZ DE RIESGOS '!#REF!="Muy Baja",'MATRIZ DE RIESGOS '!#REF!="Mayor"),CONCATENATE("R1C",'MATRIZ DE RIESGOS '!#REF!),"")</f>
        <v>#ERROR!</v>
      </c>
      <c r="AH46" s="209" t="str">
        <f>IF(AND('MATRIZ DE RIESGOS '!$Y$9="Muy Baja",'MATRIZ DE RIESGOS '!$AA$9="Catastrófico"),CONCATENATE("R1C",'MATRIZ DE RIESGOS '!$O$9),"")</f>
        <v/>
      </c>
      <c r="AI46" s="210" t="str">
        <f>IF(AND('MATRIZ DE RIESGOS '!$Y$10="Muy Baja",'MATRIZ DE RIESGOS '!$AA$10="Catastrófico"),CONCATENATE("R1C",'MATRIZ DE RIESGOS '!$O$10),"")</f>
        <v/>
      </c>
      <c r="AJ46" s="210" t="str">
        <f>IF(AND('MATRIZ DE RIESGOS '!$Y$11="Muy Baja",'MATRIZ DE RIESGOS '!$AA$11="Catastrófico"),CONCATENATE("R1C",'MATRIZ DE RIESGOS '!$O$11),"")</f>
        <v/>
      </c>
      <c r="AK46" s="210" t="str">
        <f>IF(AND('MATRIZ DE RIESGOS '!#REF!="Muy Baja",'MATRIZ DE RIESGOS '!#REF!="Catastrófico"),CONCATENATE("R1C",'MATRIZ DE RIESGOS '!#REF!),"")</f>
        <v>#ERROR!</v>
      </c>
      <c r="AL46" s="210" t="str">
        <f>IF(AND('MATRIZ DE RIESGOS '!#REF!="Muy Baja",'MATRIZ DE RIESGOS '!#REF!="Catastrófico"),CONCATENATE("R1C",'MATRIZ DE RIESGOS '!#REF!),"")</f>
        <v>#ERROR!</v>
      </c>
      <c r="AM46" s="211" t="str">
        <f>IF(AND('MATRIZ DE RIESGOS '!#REF!="Muy Baja",'MATRIZ DE RIESGOS '!#REF!="Catastrófico"),CONCATENATE("R1C",'MATRIZ DE RIESGOS '!#REF!),"")</f>
        <v>#ERROR!</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65"/>
      <c r="D47" s="9"/>
      <c r="E47" s="21"/>
      <c r="I47" s="9"/>
      <c r="J47" s="240" t="str">
        <f>IF(AND('MATRIZ DE RIESGOS '!#REF!="Muy Baja",'MATRIZ DE RIESGOS '!#REF!="Leve"),CONCATENATE("R2C",'MATRIZ DE RIESGOS '!#REF!),"")</f>
        <v>#ERROR!</v>
      </c>
      <c r="K47" s="241" t="str">
        <f>IF(AND('MATRIZ DE RIESGOS '!#REF!="Muy Baja",'MATRIZ DE RIESGOS '!#REF!="Leve"),CONCATENATE("R2C",'MATRIZ DE RIESGOS '!#REF!),"")</f>
        <v>#ERROR!</v>
      </c>
      <c r="L47" s="241" t="str">
        <f>IF(AND('MATRIZ DE RIESGOS '!#REF!="Muy Baja",'MATRIZ DE RIESGOS '!#REF!="Leve"),CONCATENATE("R2C",'MATRIZ DE RIESGOS '!#REF!),"")</f>
        <v>#ERROR!</v>
      </c>
      <c r="M47" s="241" t="str">
        <f>IF(AND('MATRIZ DE RIESGOS '!#REF!="Muy Baja",'MATRIZ DE RIESGOS '!#REF!="Leve"),CONCATENATE("R2C",'MATRIZ DE RIESGOS '!#REF!),"")</f>
        <v>#ERROR!</v>
      </c>
      <c r="N47" s="241" t="str">
        <f>IF(AND('MATRIZ DE RIESGOS '!#REF!="Muy Baja",'MATRIZ DE RIESGOS '!#REF!="Leve"),CONCATENATE("R2C",'MATRIZ DE RIESGOS '!#REF!),"")</f>
        <v>#ERROR!</v>
      </c>
      <c r="O47" s="242" t="str">
        <f>IF(AND('MATRIZ DE RIESGOS '!#REF!="Muy Baja",'MATRIZ DE RIESGOS '!#REF!="Leve"),CONCATENATE("R2C",'MATRIZ DE RIESGOS '!#REF!),"")</f>
        <v>#ERROR!</v>
      </c>
      <c r="P47" s="240" t="str">
        <f>IF(AND('MATRIZ DE RIESGOS '!#REF!="Muy Baja",'MATRIZ DE RIESGOS '!#REF!="Menor"),CONCATENATE("R2C",'MATRIZ DE RIESGOS '!#REF!),"")</f>
        <v>#ERROR!</v>
      </c>
      <c r="Q47" s="241" t="str">
        <f>IF(AND('MATRIZ DE RIESGOS '!#REF!="Muy Baja",'MATRIZ DE RIESGOS '!#REF!="Menor"),CONCATENATE("R2C",'MATRIZ DE RIESGOS '!#REF!),"")</f>
        <v>#ERROR!</v>
      </c>
      <c r="R47" s="241" t="str">
        <f>IF(AND('MATRIZ DE RIESGOS '!#REF!="Muy Baja",'MATRIZ DE RIESGOS '!#REF!="Menor"),CONCATENATE("R2C",'MATRIZ DE RIESGOS '!#REF!),"")</f>
        <v>#ERROR!</v>
      </c>
      <c r="S47" s="241" t="str">
        <f>IF(AND('MATRIZ DE RIESGOS '!#REF!="Muy Baja",'MATRIZ DE RIESGOS '!#REF!="Menor"),CONCATENATE("R2C",'MATRIZ DE RIESGOS '!#REF!),"")</f>
        <v>#ERROR!</v>
      </c>
      <c r="T47" s="241" t="str">
        <f>IF(AND('MATRIZ DE RIESGOS '!#REF!="Muy Baja",'MATRIZ DE RIESGOS '!#REF!="Menor"),CONCATENATE("R2C",'MATRIZ DE RIESGOS '!#REF!),"")</f>
        <v>#ERROR!</v>
      </c>
      <c r="U47" s="242" t="str">
        <f>IF(AND('MATRIZ DE RIESGOS '!#REF!="Muy Baja",'MATRIZ DE RIESGOS '!#REF!="Menor"),CONCATENATE("R2C",'MATRIZ DE RIESGOS '!#REF!),"")</f>
        <v>#ERROR!</v>
      </c>
      <c r="V47" s="229" t="str">
        <f>IF(AND('MATRIZ DE RIESGOS '!#REF!="Muy Baja",'MATRIZ DE RIESGOS '!#REF!="Moderado"),CONCATENATE("R2C",'MATRIZ DE RIESGOS '!#REF!),"")</f>
        <v>#ERROR!</v>
      </c>
      <c r="W47" s="230" t="str">
        <f>IF(AND('MATRIZ DE RIESGOS '!#REF!="Muy Baja",'MATRIZ DE RIESGOS '!#REF!="Moderado"),CONCATENATE("R2C",'MATRIZ DE RIESGOS '!#REF!),"")</f>
        <v>#ERROR!</v>
      </c>
      <c r="X47" s="230" t="str">
        <f>IF(AND('MATRIZ DE RIESGOS '!#REF!="Muy Baja",'MATRIZ DE RIESGOS '!#REF!="Moderado"),CONCATENATE("R2C",'MATRIZ DE RIESGOS '!#REF!),"")</f>
        <v>#ERROR!</v>
      </c>
      <c r="Y47" s="230" t="str">
        <f>IF(AND('MATRIZ DE RIESGOS '!#REF!="Muy Baja",'MATRIZ DE RIESGOS '!#REF!="Moderado"),CONCATENATE("R2C",'MATRIZ DE RIESGOS '!#REF!),"")</f>
        <v>#ERROR!</v>
      </c>
      <c r="Z47" s="230" t="str">
        <f>IF(AND('MATRIZ DE RIESGOS '!#REF!="Muy Baja",'MATRIZ DE RIESGOS '!#REF!="Moderado"),CONCATENATE("R2C",'MATRIZ DE RIESGOS '!#REF!),"")</f>
        <v>#ERROR!</v>
      </c>
      <c r="AA47" s="231" t="str">
        <f>IF(AND('MATRIZ DE RIESGOS '!#REF!="Muy Baja",'MATRIZ DE RIESGOS '!#REF!="Moderado"),CONCATENATE("R2C",'MATRIZ DE RIESGOS '!#REF!),"")</f>
        <v>#ERROR!</v>
      </c>
      <c r="AB47" s="213" t="str">
        <f>IF(AND('MATRIZ DE RIESGOS '!#REF!="Muy Baja",'MATRIZ DE RIESGOS '!#REF!="Mayor"),CONCATENATE("R2C",'MATRIZ DE RIESGOS '!#REF!),"")</f>
        <v>#ERROR!</v>
      </c>
      <c r="AC47" s="214" t="str">
        <f>IF(AND('MATRIZ DE RIESGOS '!#REF!="Muy Baja",'MATRIZ DE RIESGOS '!#REF!="Mayor"),CONCATENATE("R2C",'MATRIZ DE RIESGOS '!#REF!),"")</f>
        <v>#ERROR!</v>
      </c>
      <c r="AD47" s="214" t="str">
        <f>IF(AND('MATRIZ DE RIESGOS '!#REF!="Muy Baja",'MATRIZ DE RIESGOS '!#REF!="Mayor"),CONCATENATE("R2C",'MATRIZ DE RIESGOS '!#REF!),"")</f>
        <v>#ERROR!</v>
      </c>
      <c r="AE47" s="214" t="str">
        <f>IF(AND('MATRIZ DE RIESGOS '!#REF!="Muy Baja",'MATRIZ DE RIESGOS '!#REF!="Mayor"),CONCATENATE("R2C",'MATRIZ DE RIESGOS '!#REF!),"")</f>
        <v>#ERROR!</v>
      </c>
      <c r="AF47" s="214" t="str">
        <f>IF(AND('MATRIZ DE RIESGOS '!#REF!="Muy Baja",'MATRIZ DE RIESGOS '!#REF!="Mayor"),CONCATENATE("R2C",'MATRIZ DE RIESGOS '!#REF!),"")</f>
        <v>#ERROR!</v>
      </c>
      <c r="AG47" s="215" t="str">
        <f>IF(AND('MATRIZ DE RIESGOS '!#REF!="Muy Baja",'MATRIZ DE RIESGOS '!#REF!="Mayor"),CONCATENATE("R2C",'MATRIZ DE RIESGOS '!#REF!),"")</f>
        <v>#ERROR!</v>
      </c>
      <c r="AH47" s="216" t="str">
        <f>IF(AND('MATRIZ DE RIESGOS '!#REF!="Muy Baja",'MATRIZ DE RIESGOS '!#REF!="Catastrófico"),CONCATENATE("R2C",'MATRIZ DE RIESGOS '!#REF!),"")</f>
        <v>#ERROR!</v>
      </c>
      <c r="AI47" s="217" t="str">
        <f>IF(AND('MATRIZ DE RIESGOS '!#REF!="Muy Baja",'MATRIZ DE RIESGOS '!#REF!="Catastrófico"),CONCATENATE("R2C",'MATRIZ DE RIESGOS '!#REF!),"")</f>
        <v>#ERROR!</v>
      </c>
      <c r="AJ47" s="217" t="str">
        <f>IF(AND('MATRIZ DE RIESGOS '!#REF!="Muy Baja",'MATRIZ DE RIESGOS '!#REF!="Catastrófico"),CONCATENATE("R2C",'MATRIZ DE RIESGOS '!#REF!),"")</f>
        <v>#ERROR!</v>
      </c>
      <c r="AK47" s="217" t="str">
        <f>IF(AND('MATRIZ DE RIESGOS '!#REF!="Muy Baja",'MATRIZ DE RIESGOS '!#REF!="Catastrófico"),CONCATENATE("R2C",'MATRIZ DE RIESGOS '!#REF!),"")</f>
        <v>#ERROR!</v>
      </c>
      <c r="AL47" s="217" t="str">
        <f>IF(AND('MATRIZ DE RIESGOS '!#REF!="Muy Baja",'MATRIZ DE RIESGOS '!#REF!="Catastrófico"),CONCATENATE("R2C",'MATRIZ DE RIESGOS '!#REF!),"")</f>
        <v>#ERROR!</v>
      </c>
      <c r="AM47" s="218" t="str">
        <f>IF(AND('MATRIZ DE RIESGOS '!#REF!="Muy Baja",'MATRIZ DE RIESGOS '!#REF!="Catastrófico"),CONCATENATE("R2C",'MATRIZ DE RIESGOS '!#REF!),"")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65"/>
      <c r="D48" s="9"/>
      <c r="E48" s="21"/>
      <c r="I48" s="9"/>
      <c r="J48" s="240" t="str">
        <f>IF(AND('MATRIZ DE RIESGOS '!$Y$12="Muy Baja",'MATRIZ DE RIESGOS '!$AA$12="Leve"),CONCATENATE("R3C",'MATRIZ DE RIESGOS '!$O$12),"")</f>
        <v/>
      </c>
      <c r="K48" s="241" t="str">
        <f>IF(AND('MATRIZ DE RIESGOS '!$Y$13="Muy Baja",'MATRIZ DE RIESGOS '!$AA$13="Leve"),CONCATENATE("R3C",'MATRIZ DE RIESGOS '!$O$13),"")</f>
        <v/>
      </c>
      <c r="L48" s="241" t="str">
        <f>IF(AND('MATRIZ DE RIESGOS '!$Y$14="Muy Baja",'MATRIZ DE RIESGOS '!$AA$14="Leve"),CONCATENATE("R3C",'MATRIZ DE RIESGOS '!$O$14),"")</f>
        <v/>
      </c>
      <c r="M48" s="241" t="str">
        <f>IF(AND('MATRIZ DE RIESGOS '!$Y$15="Muy Baja",'MATRIZ DE RIESGOS '!$AA$15="Leve"),CONCATENATE("R3C",'MATRIZ DE RIESGOS '!$O$15),"")</f>
        <v/>
      </c>
      <c r="N48" s="241" t="str">
        <f>IF(AND('MATRIZ DE RIESGOS '!$Y$16="Muy Baja",'MATRIZ DE RIESGOS '!$AA$16="Leve"),CONCATENATE("R3C",'MATRIZ DE RIESGOS '!$O$16),"")</f>
        <v/>
      </c>
      <c r="O48" s="242" t="str">
        <f>IF(AND('MATRIZ DE RIESGOS '!$Y$17="Muy Baja",'MATRIZ DE RIESGOS '!$AA$17="Leve"),CONCATENATE("R3C",'MATRIZ DE RIESGOS '!$O$17),"")</f>
        <v/>
      </c>
      <c r="P48" s="240" t="str">
        <f>IF(AND('MATRIZ DE RIESGOS '!$Y$12="Muy Baja",'MATRIZ DE RIESGOS '!$AA$12="Menor"),CONCATENATE("R3C",'MATRIZ DE RIESGOS '!$O$12),"")</f>
        <v/>
      </c>
      <c r="Q48" s="241" t="str">
        <f>IF(AND('MATRIZ DE RIESGOS '!$Y$13="Muy Baja",'MATRIZ DE RIESGOS '!$AA$13="Menor"),CONCATENATE("R3C",'MATRIZ DE RIESGOS '!$O$13),"")</f>
        <v/>
      </c>
      <c r="R48" s="241" t="str">
        <f>IF(AND('MATRIZ DE RIESGOS '!$Y$14="Muy Baja",'MATRIZ DE RIESGOS '!$AA$14="Menor"),CONCATENATE("R3C",'MATRIZ DE RIESGOS '!$O$14),"")</f>
        <v/>
      </c>
      <c r="S48" s="241" t="str">
        <f>IF(AND('MATRIZ DE RIESGOS '!$Y$15="Muy Baja",'MATRIZ DE RIESGOS '!$AA$15="Menor"),CONCATENATE("R3C",'MATRIZ DE RIESGOS '!$O$15),"")</f>
        <v/>
      </c>
      <c r="T48" s="241" t="str">
        <f>IF(AND('MATRIZ DE RIESGOS '!$Y$16="Muy Baja",'MATRIZ DE RIESGOS '!$AA$16="Menor"),CONCATENATE("R3C",'MATRIZ DE RIESGOS '!$O$16),"")</f>
        <v/>
      </c>
      <c r="U48" s="242" t="str">
        <f>IF(AND('MATRIZ DE RIESGOS '!$Y$17="Muy Baja",'MATRIZ DE RIESGOS '!$AA$17="Menor"),CONCATENATE("R3C",'MATRIZ DE RIESGOS '!$O$17),"")</f>
        <v/>
      </c>
      <c r="V48" s="229" t="str">
        <f>IF(AND('MATRIZ DE RIESGOS '!$Y$12="Muy Baja",'MATRIZ DE RIESGOS '!$AA$12="Moderado"),CONCATENATE("R3C",'MATRIZ DE RIESGOS '!$O$12),"")</f>
        <v/>
      </c>
      <c r="W48" s="230" t="str">
        <f>IF(AND('MATRIZ DE RIESGOS '!$Y$13="Muy Baja",'MATRIZ DE RIESGOS '!$AA$13="Moderado"),CONCATENATE("R3C",'MATRIZ DE RIESGOS '!$O$13),"")</f>
        <v/>
      </c>
      <c r="X48" s="230" t="str">
        <f>IF(AND('MATRIZ DE RIESGOS '!$Y$14="Muy Baja",'MATRIZ DE RIESGOS '!$AA$14="Moderado"),CONCATENATE("R3C",'MATRIZ DE RIESGOS '!$O$14),"")</f>
        <v/>
      </c>
      <c r="Y48" s="230" t="str">
        <f>IF(AND('MATRIZ DE RIESGOS '!$Y$15="Muy Baja",'MATRIZ DE RIESGOS '!$AA$15="Moderado"),CONCATENATE("R3C",'MATRIZ DE RIESGOS '!$O$15),"")</f>
        <v/>
      </c>
      <c r="Z48" s="230" t="str">
        <f>IF(AND('MATRIZ DE RIESGOS '!$Y$16="Muy Baja",'MATRIZ DE RIESGOS '!$AA$16="Moderado"),CONCATENATE("R3C",'MATRIZ DE RIESGOS '!$O$16),"")</f>
        <v/>
      </c>
      <c r="AA48" s="231" t="str">
        <f>IF(AND('MATRIZ DE RIESGOS '!$Y$17="Muy Baja",'MATRIZ DE RIESGOS '!$AA$17="Moderado"),CONCATENATE("R3C",'MATRIZ DE RIESGOS '!$O$17),"")</f>
        <v/>
      </c>
      <c r="AB48" s="213" t="str">
        <f>IF(AND('MATRIZ DE RIESGOS '!$Y$12="Muy Baja",'MATRIZ DE RIESGOS '!$AA$12="Mayor"),CONCATENATE("R3C",'MATRIZ DE RIESGOS '!$O$12),"")</f>
        <v/>
      </c>
      <c r="AC48" s="214" t="str">
        <f>IF(AND('MATRIZ DE RIESGOS '!$Y$13="Muy Baja",'MATRIZ DE RIESGOS '!$AA$13="Mayor"),CONCATENATE("R3C",'MATRIZ DE RIESGOS '!$O$13),"")</f>
        <v/>
      </c>
      <c r="AD48" s="214" t="str">
        <f>IF(AND('MATRIZ DE RIESGOS '!$Y$14="Muy Baja",'MATRIZ DE RIESGOS '!$AA$14="Mayor"),CONCATENATE("R3C",'MATRIZ DE RIESGOS '!$O$14),"")</f>
        <v/>
      </c>
      <c r="AE48" s="214" t="str">
        <f>IF(AND('MATRIZ DE RIESGOS '!$Y$15="Muy Baja",'MATRIZ DE RIESGOS '!$AA$15="Mayor"),CONCATENATE("R3C",'MATRIZ DE RIESGOS '!$O$15),"")</f>
        <v/>
      </c>
      <c r="AF48" s="214" t="str">
        <f>IF(AND('MATRIZ DE RIESGOS '!$Y$16="Muy Baja",'MATRIZ DE RIESGOS '!$AA$16="Mayor"),CONCATENATE("R3C",'MATRIZ DE RIESGOS '!$O$16),"")</f>
        <v/>
      </c>
      <c r="AG48" s="215" t="str">
        <f>IF(AND('MATRIZ DE RIESGOS '!$Y$17="Muy Baja",'MATRIZ DE RIESGOS '!$AA$17="Mayor"),CONCATENATE("R3C",'MATRIZ DE RIESGOS '!$O$17),"")</f>
        <v/>
      </c>
      <c r="AH48" s="216" t="str">
        <f>IF(AND('MATRIZ DE RIESGOS '!$Y$12="Muy Baja",'MATRIZ DE RIESGOS '!$AA$12="Catastrófico"),CONCATENATE("R3C",'MATRIZ DE RIESGOS '!$O$12),"")</f>
        <v/>
      </c>
      <c r="AI48" s="217" t="str">
        <f>IF(AND('MATRIZ DE RIESGOS '!$Y$13="Muy Baja",'MATRIZ DE RIESGOS '!$AA$13="Catastrófico"),CONCATENATE("R3C",'MATRIZ DE RIESGOS '!$O$13),"")</f>
        <v/>
      </c>
      <c r="AJ48" s="217" t="str">
        <f>IF(AND('MATRIZ DE RIESGOS '!$Y$14="Muy Baja",'MATRIZ DE RIESGOS '!$AA$14="Catastrófico"),CONCATENATE("R3C",'MATRIZ DE RIESGOS '!$O$14),"")</f>
        <v/>
      </c>
      <c r="AK48" s="217" t="str">
        <f>IF(AND('MATRIZ DE RIESGOS '!$Y$15="Muy Baja",'MATRIZ DE RIESGOS '!$AA$15="Catastrófico"),CONCATENATE("R3C",'MATRIZ DE RIESGOS '!$O$15),"")</f>
        <v/>
      </c>
      <c r="AL48" s="217" t="str">
        <f>IF(AND('MATRIZ DE RIESGOS '!$Y$16="Muy Baja",'MATRIZ DE RIESGOS '!$AA$16="Catastrófico"),CONCATENATE("R3C",'MATRIZ DE RIESGOS '!$O$16),"")</f>
        <v/>
      </c>
      <c r="AM48" s="218" t="str">
        <f>IF(AND('MATRIZ DE RIESGOS '!$Y$17="Muy Baja",'MATRIZ DE RIESGOS '!$AA$17="Catastrófico"),CONCATENATE("R3C",'MATRIZ DE RIESGOS '!$O$17),"")</f>
        <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65"/>
      <c r="D49" s="9"/>
      <c r="E49" s="21"/>
      <c r="I49" s="9"/>
      <c r="J49" s="240" t="str">
        <f>IF(AND('MATRIZ DE RIESGOS '!#REF!="Muy Baja",'MATRIZ DE RIESGOS '!#REF!="Leve"),CONCATENATE("R4C",'MATRIZ DE RIESGOS '!#REF!),"")</f>
        <v>#ERROR!</v>
      </c>
      <c r="K49" s="241" t="str">
        <f>IF(AND('MATRIZ DE RIESGOS '!#REF!="Muy Baja",'MATRIZ DE RIESGOS '!#REF!="Leve"),CONCATENATE("R4C",'MATRIZ DE RIESGOS '!#REF!),"")</f>
        <v>#ERROR!</v>
      </c>
      <c r="L49" s="241" t="str">
        <f>IF(AND('MATRIZ DE RIESGOS '!#REF!="Muy Baja",'MATRIZ DE RIESGOS '!#REF!="Leve"),CONCATENATE("R4C",'MATRIZ DE RIESGOS '!#REF!),"")</f>
        <v>#ERROR!</v>
      </c>
      <c r="M49" s="241" t="str">
        <f>IF(AND('MATRIZ DE RIESGOS '!#REF!="Muy Baja",'MATRIZ DE RIESGOS '!#REF!="Leve"),CONCATENATE("R4C",'MATRIZ DE RIESGOS '!#REF!),"")</f>
        <v>#ERROR!</v>
      </c>
      <c r="N49" s="241" t="str">
        <f>IF(AND('MATRIZ DE RIESGOS '!#REF!="Muy Baja",'MATRIZ DE RIESGOS '!#REF!="Leve"),CONCATENATE("R4C",'MATRIZ DE RIESGOS '!#REF!),"")</f>
        <v>#ERROR!</v>
      </c>
      <c r="O49" s="242" t="str">
        <f>IF(AND('MATRIZ DE RIESGOS '!#REF!="Muy Baja",'MATRIZ DE RIESGOS '!#REF!="Leve"),CONCATENATE("R4C",'MATRIZ DE RIESGOS '!#REF!),"")</f>
        <v>#ERROR!</v>
      </c>
      <c r="P49" s="240" t="str">
        <f>IF(AND('MATRIZ DE RIESGOS '!#REF!="Muy Baja",'MATRIZ DE RIESGOS '!#REF!="Menor"),CONCATENATE("R4C",'MATRIZ DE RIESGOS '!#REF!),"")</f>
        <v>#ERROR!</v>
      </c>
      <c r="Q49" s="241" t="str">
        <f>IF(AND('MATRIZ DE RIESGOS '!#REF!="Muy Baja",'MATRIZ DE RIESGOS '!#REF!="Menor"),CONCATENATE("R4C",'MATRIZ DE RIESGOS '!#REF!),"")</f>
        <v>#ERROR!</v>
      </c>
      <c r="R49" s="241" t="str">
        <f>IF(AND('MATRIZ DE RIESGOS '!#REF!="Muy Baja",'MATRIZ DE RIESGOS '!#REF!="Menor"),CONCATENATE("R4C",'MATRIZ DE RIESGOS '!#REF!),"")</f>
        <v>#ERROR!</v>
      </c>
      <c r="S49" s="241" t="str">
        <f>IF(AND('MATRIZ DE RIESGOS '!#REF!="Muy Baja",'MATRIZ DE RIESGOS '!#REF!="Menor"),CONCATENATE("R4C",'MATRIZ DE RIESGOS '!#REF!),"")</f>
        <v>#ERROR!</v>
      </c>
      <c r="T49" s="241" t="str">
        <f>IF(AND('MATRIZ DE RIESGOS '!#REF!="Muy Baja",'MATRIZ DE RIESGOS '!#REF!="Menor"),CONCATENATE("R4C",'MATRIZ DE RIESGOS '!#REF!),"")</f>
        <v>#ERROR!</v>
      </c>
      <c r="U49" s="242" t="str">
        <f>IF(AND('MATRIZ DE RIESGOS '!#REF!="Muy Baja",'MATRIZ DE RIESGOS '!#REF!="Menor"),CONCATENATE("R4C",'MATRIZ DE RIESGOS '!#REF!),"")</f>
        <v>#ERROR!</v>
      </c>
      <c r="V49" s="229" t="str">
        <f>IF(AND('MATRIZ DE RIESGOS '!#REF!="Muy Baja",'MATRIZ DE RIESGOS '!#REF!="Moderado"),CONCATENATE("R4C",'MATRIZ DE RIESGOS '!#REF!),"")</f>
        <v>#ERROR!</v>
      </c>
      <c r="W49" s="230" t="str">
        <f>IF(AND('MATRIZ DE RIESGOS '!#REF!="Muy Baja",'MATRIZ DE RIESGOS '!#REF!="Moderado"),CONCATENATE("R4C",'MATRIZ DE RIESGOS '!#REF!),"")</f>
        <v>#ERROR!</v>
      </c>
      <c r="X49" s="230" t="str">
        <f>IF(AND('MATRIZ DE RIESGOS '!#REF!="Muy Baja",'MATRIZ DE RIESGOS '!#REF!="Moderado"),CONCATENATE("R4C",'MATRIZ DE RIESGOS '!#REF!),"")</f>
        <v>#ERROR!</v>
      </c>
      <c r="Y49" s="230" t="str">
        <f>IF(AND('MATRIZ DE RIESGOS '!#REF!="Muy Baja",'MATRIZ DE RIESGOS '!#REF!="Moderado"),CONCATENATE("R4C",'MATRIZ DE RIESGOS '!#REF!),"")</f>
        <v>#ERROR!</v>
      </c>
      <c r="Z49" s="230" t="str">
        <f>IF(AND('MATRIZ DE RIESGOS '!#REF!="Muy Baja",'MATRIZ DE RIESGOS '!#REF!="Moderado"),CONCATENATE("R4C",'MATRIZ DE RIESGOS '!#REF!),"")</f>
        <v>#ERROR!</v>
      </c>
      <c r="AA49" s="231" t="str">
        <f>IF(AND('MATRIZ DE RIESGOS '!#REF!="Muy Baja",'MATRIZ DE RIESGOS '!#REF!="Moderado"),CONCATENATE("R4C",'MATRIZ DE RIESGOS '!#REF!),"")</f>
        <v>#ERROR!</v>
      </c>
      <c r="AB49" s="213" t="str">
        <f>IF(AND('MATRIZ DE RIESGOS '!#REF!="Muy Baja",'MATRIZ DE RIESGOS '!#REF!="Mayor"),CONCATENATE("R4C",'MATRIZ DE RIESGOS '!#REF!),"")</f>
        <v>#ERROR!</v>
      </c>
      <c r="AC49" s="214" t="str">
        <f>IF(AND('MATRIZ DE RIESGOS '!#REF!="Muy Baja",'MATRIZ DE RIESGOS '!#REF!="Mayor"),CONCATENATE("R4C",'MATRIZ DE RIESGOS '!#REF!),"")</f>
        <v>#ERROR!</v>
      </c>
      <c r="AD49" s="214" t="str">
        <f>IF(AND('MATRIZ DE RIESGOS '!#REF!="Muy Baja",'MATRIZ DE RIESGOS '!#REF!="Mayor"),CONCATENATE("R4C",'MATRIZ DE RIESGOS '!#REF!),"")</f>
        <v>#ERROR!</v>
      </c>
      <c r="AE49" s="214" t="str">
        <f>IF(AND('MATRIZ DE RIESGOS '!#REF!="Muy Baja",'MATRIZ DE RIESGOS '!#REF!="Mayor"),CONCATENATE("R4C",'MATRIZ DE RIESGOS '!#REF!),"")</f>
        <v>#ERROR!</v>
      </c>
      <c r="AF49" s="214" t="str">
        <f>IF(AND('MATRIZ DE RIESGOS '!#REF!="Muy Baja",'MATRIZ DE RIESGOS '!#REF!="Mayor"),CONCATENATE("R4C",'MATRIZ DE RIESGOS '!#REF!),"")</f>
        <v>#ERROR!</v>
      </c>
      <c r="AG49" s="215" t="str">
        <f>IF(AND('MATRIZ DE RIESGOS '!#REF!="Muy Baja",'MATRIZ DE RIESGOS '!#REF!="Mayor"),CONCATENATE("R4C",'MATRIZ DE RIESGOS '!#REF!),"")</f>
        <v>#ERROR!</v>
      </c>
      <c r="AH49" s="216" t="str">
        <f>IF(AND('MATRIZ DE RIESGOS '!#REF!="Muy Baja",'MATRIZ DE RIESGOS '!#REF!="Catastrófico"),CONCATENATE("R4C",'MATRIZ DE RIESGOS '!#REF!),"")</f>
        <v>#ERROR!</v>
      </c>
      <c r="AI49" s="217" t="str">
        <f>IF(AND('MATRIZ DE RIESGOS '!#REF!="Muy Baja",'MATRIZ DE RIESGOS '!#REF!="Catastrófico"),CONCATENATE("R4C",'MATRIZ DE RIESGOS '!#REF!),"")</f>
        <v>#ERROR!</v>
      </c>
      <c r="AJ49" s="217" t="str">
        <f>IF(AND('MATRIZ DE RIESGOS '!#REF!="Muy Baja",'MATRIZ DE RIESGOS '!#REF!="Catastrófico"),CONCATENATE("R4C",'MATRIZ DE RIESGOS '!#REF!),"")</f>
        <v>#ERROR!</v>
      </c>
      <c r="AK49" s="217" t="str">
        <f>IF(AND('MATRIZ DE RIESGOS '!#REF!="Muy Baja",'MATRIZ DE RIESGOS '!#REF!="Catastrófico"),CONCATENATE("R4C",'MATRIZ DE RIESGOS '!#REF!),"")</f>
        <v>#ERROR!</v>
      </c>
      <c r="AL49" s="217" t="str">
        <f>IF(AND('MATRIZ DE RIESGOS '!#REF!="Muy Baja",'MATRIZ DE RIESGOS '!#REF!="Catastrófico"),CONCATENATE("R4C",'MATRIZ DE RIESGOS '!#REF!),"")</f>
        <v>#ERROR!</v>
      </c>
      <c r="AM49" s="218" t="str">
        <f>IF(AND('MATRIZ DE RIESGOS '!#REF!="Muy Baja",'MATRIZ DE RIESGOS '!#REF!="Catastrófico"),CONCATENATE("R4C",'MATRIZ DE RIESGOS '!#REF!),"")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65"/>
      <c r="D50" s="9"/>
      <c r="E50" s="21"/>
      <c r="I50" s="9"/>
      <c r="J50" s="240" t="str">
        <f>IF(AND('MATRIZ DE RIESGOS '!#REF!="Muy Baja",'MATRIZ DE RIESGOS '!#REF!="Leve"),CONCATENATE("R5C",'MATRIZ DE RIESGOS '!#REF!),"")</f>
        <v>#ERROR!</v>
      </c>
      <c r="K50" s="241" t="str">
        <f>IF(AND('MATRIZ DE RIESGOS '!#REF!="Muy Baja",'MATRIZ DE RIESGOS '!#REF!="Leve"),CONCATENATE("R5C",'MATRIZ DE RIESGOS '!#REF!),"")</f>
        <v>#ERROR!</v>
      </c>
      <c r="L50" s="241" t="str">
        <f>IF(AND('MATRIZ DE RIESGOS '!#REF!="Muy Baja",'MATRIZ DE RIESGOS '!#REF!="Leve"),CONCATENATE("R5C",'MATRIZ DE RIESGOS '!#REF!),"")</f>
        <v>#ERROR!</v>
      </c>
      <c r="M50" s="241" t="str">
        <f>IF(AND('MATRIZ DE RIESGOS '!#REF!="Muy Baja",'MATRIZ DE RIESGOS '!#REF!="Leve"),CONCATENATE("R5C",'MATRIZ DE RIESGOS '!#REF!),"")</f>
        <v>#ERROR!</v>
      </c>
      <c r="N50" s="241" t="str">
        <f>IF(AND('MATRIZ DE RIESGOS '!#REF!="Muy Baja",'MATRIZ DE RIESGOS '!#REF!="Leve"),CONCATENATE("R5C",'MATRIZ DE RIESGOS '!#REF!),"")</f>
        <v>#ERROR!</v>
      </c>
      <c r="O50" s="242" t="str">
        <f>IF(AND('MATRIZ DE RIESGOS '!#REF!="Muy Baja",'MATRIZ DE RIESGOS '!#REF!="Leve"),CONCATENATE("R5C",'MATRIZ DE RIESGOS '!#REF!),"")</f>
        <v>#ERROR!</v>
      </c>
      <c r="P50" s="240" t="str">
        <f>IF(AND('MATRIZ DE RIESGOS '!#REF!="Muy Baja",'MATRIZ DE RIESGOS '!#REF!="Menor"),CONCATENATE("R5C",'MATRIZ DE RIESGOS '!#REF!),"")</f>
        <v>#ERROR!</v>
      </c>
      <c r="Q50" s="241" t="str">
        <f>IF(AND('MATRIZ DE RIESGOS '!#REF!="Muy Baja",'MATRIZ DE RIESGOS '!#REF!="Menor"),CONCATENATE("R5C",'MATRIZ DE RIESGOS '!#REF!),"")</f>
        <v>#ERROR!</v>
      </c>
      <c r="R50" s="241" t="str">
        <f>IF(AND('MATRIZ DE RIESGOS '!#REF!="Muy Baja",'MATRIZ DE RIESGOS '!#REF!="Menor"),CONCATENATE("R5C",'MATRIZ DE RIESGOS '!#REF!),"")</f>
        <v>#ERROR!</v>
      </c>
      <c r="S50" s="241" t="str">
        <f>IF(AND('MATRIZ DE RIESGOS '!#REF!="Muy Baja",'MATRIZ DE RIESGOS '!#REF!="Menor"),CONCATENATE("R5C",'MATRIZ DE RIESGOS '!#REF!),"")</f>
        <v>#ERROR!</v>
      </c>
      <c r="T50" s="241" t="str">
        <f>IF(AND('MATRIZ DE RIESGOS '!#REF!="Muy Baja",'MATRIZ DE RIESGOS '!#REF!="Menor"),CONCATENATE("R5C",'MATRIZ DE RIESGOS '!#REF!),"")</f>
        <v>#ERROR!</v>
      </c>
      <c r="U50" s="242" t="str">
        <f>IF(AND('MATRIZ DE RIESGOS '!#REF!="Muy Baja",'MATRIZ DE RIESGOS '!#REF!="Menor"),CONCATENATE("R5C",'MATRIZ DE RIESGOS '!#REF!),"")</f>
        <v>#ERROR!</v>
      </c>
      <c r="V50" s="229" t="str">
        <f>IF(AND('MATRIZ DE RIESGOS '!#REF!="Muy Baja",'MATRIZ DE RIESGOS '!#REF!="Moderado"),CONCATENATE("R5C",'MATRIZ DE RIESGOS '!#REF!),"")</f>
        <v>#ERROR!</v>
      </c>
      <c r="W50" s="230" t="str">
        <f>IF(AND('MATRIZ DE RIESGOS '!#REF!="Muy Baja",'MATRIZ DE RIESGOS '!#REF!="Moderado"),CONCATENATE("R5C",'MATRIZ DE RIESGOS '!#REF!),"")</f>
        <v>#ERROR!</v>
      </c>
      <c r="X50" s="230" t="str">
        <f>IF(AND('MATRIZ DE RIESGOS '!#REF!="Muy Baja",'MATRIZ DE RIESGOS '!#REF!="Moderado"),CONCATENATE("R5C",'MATRIZ DE RIESGOS '!#REF!),"")</f>
        <v>#ERROR!</v>
      </c>
      <c r="Y50" s="230" t="str">
        <f>IF(AND('MATRIZ DE RIESGOS '!#REF!="Muy Baja",'MATRIZ DE RIESGOS '!#REF!="Moderado"),CONCATENATE("R5C",'MATRIZ DE RIESGOS '!#REF!),"")</f>
        <v>#ERROR!</v>
      </c>
      <c r="Z50" s="230" t="str">
        <f>IF(AND('MATRIZ DE RIESGOS '!#REF!="Muy Baja",'MATRIZ DE RIESGOS '!#REF!="Moderado"),CONCATENATE("R5C",'MATRIZ DE RIESGOS '!#REF!),"")</f>
        <v>#ERROR!</v>
      </c>
      <c r="AA50" s="231" t="str">
        <f>IF(AND('MATRIZ DE RIESGOS '!#REF!="Muy Baja",'MATRIZ DE RIESGOS '!#REF!="Moderado"),CONCATENATE("R5C",'MATRIZ DE RIESGOS '!#REF!),"")</f>
        <v>#ERROR!</v>
      </c>
      <c r="AB50" s="213" t="str">
        <f>IF(AND('MATRIZ DE RIESGOS '!#REF!="Muy Baja",'MATRIZ DE RIESGOS '!#REF!="Mayor"),CONCATENATE("R5C",'MATRIZ DE RIESGOS '!#REF!),"")</f>
        <v>#ERROR!</v>
      </c>
      <c r="AC50" s="214" t="str">
        <f>IF(AND('MATRIZ DE RIESGOS '!#REF!="Muy Baja",'MATRIZ DE RIESGOS '!#REF!="Mayor"),CONCATENATE("R5C",'MATRIZ DE RIESGOS '!#REF!),"")</f>
        <v>#ERROR!</v>
      </c>
      <c r="AD50" s="214" t="str">
        <f>IF(AND('MATRIZ DE RIESGOS '!#REF!="Muy Baja",'MATRIZ DE RIESGOS '!#REF!="Mayor"),CONCATENATE("R5C",'MATRIZ DE RIESGOS '!#REF!),"")</f>
        <v>#ERROR!</v>
      </c>
      <c r="AE50" s="214" t="str">
        <f>IF(AND('MATRIZ DE RIESGOS '!#REF!="Muy Baja",'MATRIZ DE RIESGOS '!#REF!="Mayor"),CONCATENATE("R5C",'MATRIZ DE RIESGOS '!#REF!),"")</f>
        <v>#ERROR!</v>
      </c>
      <c r="AF50" s="214" t="str">
        <f>IF(AND('MATRIZ DE RIESGOS '!#REF!="Muy Baja",'MATRIZ DE RIESGOS '!#REF!="Mayor"),CONCATENATE("R5C",'MATRIZ DE RIESGOS '!#REF!),"")</f>
        <v>#ERROR!</v>
      </c>
      <c r="AG50" s="215" t="str">
        <f>IF(AND('MATRIZ DE RIESGOS '!#REF!="Muy Baja",'MATRIZ DE RIESGOS '!#REF!="Mayor"),CONCATENATE("R5C",'MATRIZ DE RIESGOS '!#REF!),"")</f>
        <v>#ERROR!</v>
      </c>
      <c r="AH50" s="216" t="str">
        <f>IF(AND('MATRIZ DE RIESGOS '!#REF!="Muy Baja",'MATRIZ DE RIESGOS '!#REF!="Catastrófico"),CONCATENATE("R5C",'MATRIZ DE RIESGOS '!#REF!),"")</f>
        <v>#ERROR!</v>
      </c>
      <c r="AI50" s="217" t="str">
        <f>IF(AND('MATRIZ DE RIESGOS '!#REF!="Muy Baja",'MATRIZ DE RIESGOS '!#REF!="Catastrófico"),CONCATENATE("R5C",'MATRIZ DE RIESGOS '!#REF!),"")</f>
        <v>#ERROR!</v>
      </c>
      <c r="AJ50" s="217" t="str">
        <f>IF(AND('MATRIZ DE RIESGOS '!#REF!="Muy Baja",'MATRIZ DE RIESGOS '!#REF!="Catastrófico"),CONCATENATE("R5C",'MATRIZ DE RIESGOS '!#REF!),"")</f>
        <v>#ERROR!</v>
      </c>
      <c r="AK50" s="217" t="str">
        <f>IF(AND('MATRIZ DE RIESGOS '!#REF!="Muy Baja",'MATRIZ DE RIESGOS '!#REF!="Catastrófico"),CONCATENATE("R5C",'MATRIZ DE RIESGOS '!#REF!),"")</f>
        <v>#ERROR!</v>
      </c>
      <c r="AL50" s="217" t="str">
        <f>IF(AND('MATRIZ DE RIESGOS '!#REF!="Muy Baja",'MATRIZ DE RIESGOS '!#REF!="Catastrófico"),CONCATENATE("R5C",'MATRIZ DE RIESGOS '!#REF!),"")</f>
        <v>#ERROR!</v>
      </c>
      <c r="AM50" s="218" t="str">
        <f>IF(AND('MATRIZ DE RIESGOS '!#REF!="Muy Baja",'MATRIZ DE RIESGOS '!#REF!="Catastrófico"),CONCATENATE("R5C",'MATRIZ DE RIESGOS '!#REF!),"")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65"/>
      <c r="D51" s="9"/>
      <c r="E51" s="21"/>
      <c r="I51" s="9"/>
      <c r="J51" s="240" t="str">
        <f>IF(AND('MATRIZ DE RIESGOS '!#REF!="Muy Baja",'MATRIZ DE RIESGOS '!#REF!="Leve"),CONCATENATE("R6C",'MATRIZ DE RIESGOS '!#REF!),"")</f>
        <v>#ERROR!</v>
      </c>
      <c r="K51" s="241" t="str">
        <f>IF(AND('MATRIZ DE RIESGOS '!#REF!="Muy Baja",'MATRIZ DE RIESGOS '!#REF!="Leve"),CONCATENATE("R6C",'MATRIZ DE RIESGOS '!#REF!),"")</f>
        <v>#ERROR!</v>
      </c>
      <c r="L51" s="241" t="str">
        <f>IF(AND('MATRIZ DE RIESGOS '!#REF!="Muy Baja",'MATRIZ DE RIESGOS '!#REF!="Leve"),CONCATENATE("R6C",'MATRIZ DE RIESGOS '!#REF!),"")</f>
        <v>#ERROR!</v>
      </c>
      <c r="M51" s="241" t="str">
        <f>IF(AND('MATRIZ DE RIESGOS '!#REF!="Muy Baja",'MATRIZ DE RIESGOS '!#REF!="Leve"),CONCATENATE("R6C",'MATRIZ DE RIESGOS '!#REF!),"")</f>
        <v>#ERROR!</v>
      </c>
      <c r="N51" s="241" t="str">
        <f>IF(AND('MATRIZ DE RIESGOS '!#REF!="Muy Baja",'MATRIZ DE RIESGOS '!#REF!="Leve"),CONCATENATE("R6C",'MATRIZ DE RIESGOS '!#REF!),"")</f>
        <v>#ERROR!</v>
      </c>
      <c r="O51" s="242" t="str">
        <f>IF(AND('MATRIZ DE RIESGOS '!#REF!="Muy Baja",'MATRIZ DE RIESGOS '!#REF!="Leve"),CONCATENATE("R6C",'MATRIZ DE RIESGOS '!#REF!),"")</f>
        <v>#ERROR!</v>
      </c>
      <c r="P51" s="240" t="str">
        <f>IF(AND('MATRIZ DE RIESGOS '!#REF!="Muy Baja",'MATRIZ DE RIESGOS '!#REF!="Menor"),CONCATENATE("R6C",'MATRIZ DE RIESGOS '!#REF!),"")</f>
        <v>#ERROR!</v>
      </c>
      <c r="Q51" s="241" t="str">
        <f>IF(AND('MATRIZ DE RIESGOS '!#REF!="Muy Baja",'MATRIZ DE RIESGOS '!#REF!="Menor"),CONCATENATE("R6C",'MATRIZ DE RIESGOS '!#REF!),"")</f>
        <v>#ERROR!</v>
      </c>
      <c r="R51" s="241" t="str">
        <f>IF(AND('MATRIZ DE RIESGOS '!#REF!="Muy Baja",'MATRIZ DE RIESGOS '!#REF!="Menor"),CONCATENATE("R6C",'MATRIZ DE RIESGOS '!#REF!),"")</f>
        <v>#ERROR!</v>
      </c>
      <c r="S51" s="241" t="str">
        <f>IF(AND('MATRIZ DE RIESGOS '!#REF!="Muy Baja",'MATRIZ DE RIESGOS '!#REF!="Menor"),CONCATENATE("R6C",'MATRIZ DE RIESGOS '!#REF!),"")</f>
        <v>#ERROR!</v>
      </c>
      <c r="T51" s="241" t="str">
        <f>IF(AND('MATRIZ DE RIESGOS '!#REF!="Muy Baja",'MATRIZ DE RIESGOS '!#REF!="Menor"),CONCATENATE("R6C",'MATRIZ DE RIESGOS '!#REF!),"")</f>
        <v>#ERROR!</v>
      </c>
      <c r="U51" s="242" t="str">
        <f>IF(AND('MATRIZ DE RIESGOS '!#REF!="Muy Baja",'MATRIZ DE RIESGOS '!#REF!="Menor"),CONCATENATE("R6C",'MATRIZ DE RIESGOS '!#REF!),"")</f>
        <v>#ERROR!</v>
      </c>
      <c r="V51" s="229" t="str">
        <f>IF(AND('MATRIZ DE RIESGOS '!#REF!="Muy Baja",'MATRIZ DE RIESGOS '!#REF!="Moderado"),CONCATENATE("R6C",'MATRIZ DE RIESGOS '!#REF!),"")</f>
        <v>#ERROR!</v>
      </c>
      <c r="W51" s="230" t="str">
        <f>IF(AND('MATRIZ DE RIESGOS '!#REF!="Muy Baja",'MATRIZ DE RIESGOS '!#REF!="Moderado"),CONCATENATE("R6C",'MATRIZ DE RIESGOS '!#REF!),"")</f>
        <v>#ERROR!</v>
      </c>
      <c r="X51" s="230" t="str">
        <f>IF(AND('MATRIZ DE RIESGOS '!#REF!="Muy Baja",'MATRIZ DE RIESGOS '!#REF!="Moderado"),CONCATENATE("R6C",'MATRIZ DE RIESGOS '!#REF!),"")</f>
        <v>#ERROR!</v>
      </c>
      <c r="Y51" s="230" t="str">
        <f>IF(AND('MATRIZ DE RIESGOS '!#REF!="Muy Baja",'MATRIZ DE RIESGOS '!#REF!="Moderado"),CONCATENATE("R6C",'MATRIZ DE RIESGOS '!#REF!),"")</f>
        <v>#ERROR!</v>
      </c>
      <c r="Z51" s="230" t="str">
        <f>IF(AND('MATRIZ DE RIESGOS '!#REF!="Muy Baja",'MATRIZ DE RIESGOS '!#REF!="Moderado"),CONCATENATE("R6C",'MATRIZ DE RIESGOS '!#REF!),"")</f>
        <v>#ERROR!</v>
      </c>
      <c r="AA51" s="231" t="str">
        <f>IF(AND('MATRIZ DE RIESGOS '!#REF!="Muy Baja",'MATRIZ DE RIESGOS '!#REF!="Moderado"),CONCATENATE("R6C",'MATRIZ DE RIESGOS '!#REF!),"")</f>
        <v>#ERROR!</v>
      </c>
      <c r="AB51" s="213" t="str">
        <f>IF(AND('MATRIZ DE RIESGOS '!#REF!="Muy Baja",'MATRIZ DE RIESGOS '!#REF!="Mayor"),CONCATENATE("R6C",'MATRIZ DE RIESGOS '!#REF!),"")</f>
        <v>#ERROR!</v>
      </c>
      <c r="AC51" s="214" t="str">
        <f>IF(AND('MATRIZ DE RIESGOS '!#REF!="Muy Baja",'MATRIZ DE RIESGOS '!#REF!="Mayor"),CONCATENATE("R6C",'MATRIZ DE RIESGOS '!#REF!),"")</f>
        <v>#ERROR!</v>
      </c>
      <c r="AD51" s="214" t="str">
        <f>IF(AND('MATRIZ DE RIESGOS '!#REF!="Muy Baja",'MATRIZ DE RIESGOS '!#REF!="Mayor"),CONCATENATE("R6C",'MATRIZ DE RIESGOS '!#REF!),"")</f>
        <v>#ERROR!</v>
      </c>
      <c r="AE51" s="214" t="str">
        <f>IF(AND('MATRIZ DE RIESGOS '!#REF!="Muy Baja",'MATRIZ DE RIESGOS '!#REF!="Mayor"),CONCATENATE("R6C",'MATRIZ DE RIESGOS '!#REF!),"")</f>
        <v>#ERROR!</v>
      </c>
      <c r="AF51" s="214" t="str">
        <f>IF(AND('MATRIZ DE RIESGOS '!#REF!="Muy Baja",'MATRIZ DE RIESGOS '!#REF!="Mayor"),CONCATENATE("R6C",'MATRIZ DE RIESGOS '!#REF!),"")</f>
        <v>#ERROR!</v>
      </c>
      <c r="AG51" s="215" t="str">
        <f>IF(AND('MATRIZ DE RIESGOS '!#REF!="Muy Baja",'MATRIZ DE RIESGOS '!#REF!="Mayor"),CONCATENATE("R6C",'MATRIZ DE RIESGOS '!#REF!),"")</f>
        <v>#ERROR!</v>
      </c>
      <c r="AH51" s="216" t="str">
        <f>IF(AND('MATRIZ DE RIESGOS '!#REF!="Muy Baja",'MATRIZ DE RIESGOS '!#REF!="Catastrófico"),CONCATENATE("R6C",'MATRIZ DE RIESGOS '!#REF!),"")</f>
        <v>#ERROR!</v>
      </c>
      <c r="AI51" s="217" t="str">
        <f>IF(AND('MATRIZ DE RIESGOS '!#REF!="Muy Baja",'MATRIZ DE RIESGOS '!#REF!="Catastrófico"),CONCATENATE("R6C",'MATRIZ DE RIESGOS '!#REF!),"")</f>
        <v>#ERROR!</v>
      </c>
      <c r="AJ51" s="217" t="str">
        <f>IF(AND('MATRIZ DE RIESGOS '!#REF!="Muy Baja",'MATRIZ DE RIESGOS '!#REF!="Catastrófico"),CONCATENATE("R6C",'MATRIZ DE RIESGOS '!#REF!),"")</f>
        <v>#ERROR!</v>
      </c>
      <c r="AK51" s="217" t="str">
        <f>IF(AND('MATRIZ DE RIESGOS '!#REF!="Muy Baja",'MATRIZ DE RIESGOS '!#REF!="Catastrófico"),CONCATENATE("R6C",'MATRIZ DE RIESGOS '!#REF!),"")</f>
        <v>#ERROR!</v>
      </c>
      <c r="AL51" s="217" t="str">
        <f>IF(AND('MATRIZ DE RIESGOS '!#REF!="Muy Baja",'MATRIZ DE RIESGOS '!#REF!="Catastrófico"),CONCATENATE("R6C",'MATRIZ DE RIESGOS '!#REF!),"")</f>
        <v>#ERROR!</v>
      </c>
      <c r="AM51" s="218" t="str">
        <f>IF(AND('MATRIZ DE RIESGOS '!#REF!="Muy Baja",'MATRIZ DE RIESGOS '!#REF!="Catastrófico"),CONCATENATE("R6C",'MATRIZ DE RIESGOS '!#REF!),"")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65"/>
      <c r="D52" s="9"/>
      <c r="E52" s="21"/>
      <c r="I52" s="9"/>
      <c r="J52" s="240" t="str">
        <f>IF(AND('MATRIZ DE RIESGOS '!#REF!="Muy Baja",'MATRIZ DE RIESGOS '!#REF!="Leve"),CONCATENATE("R7C",'MATRIZ DE RIESGOS '!#REF!),"")</f>
        <v>#ERROR!</v>
      </c>
      <c r="K52" s="241" t="str">
        <f>IF(AND('MATRIZ DE RIESGOS '!#REF!="Muy Baja",'MATRIZ DE RIESGOS '!#REF!="Leve"),CONCATENATE("R7C",'MATRIZ DE RIESGOS '!#REF!),"")</f>
        <v>#ERROR!</v>
      </c>
      <c r="L52" s="241" t="str">
        <f>IF(AND('MATRIZ DE RIESGOS '!#REF!="Muy Baja",'MATRIZ DE RIESGOS '!#REF!="Leve"),CONCATENATE("R7C",'MATRIZ DE RIESGOS '!#REF!),"")</f>
        <v>#ERROR!</v>
      </c>
      <c r="M52" s="241" t="str">
        <f>IF(AND('MATRIZ DE RIESGOS '!#REF!="Muy Baja",'MATRIZ DE RIESGOS '!#REF!="Leve"),CONCATENATE("R7C",'MATRIZ DE RIESGOS '!#REF!),"")</f>
        <v>#ERROR!</v>
      </c>
      <c r="N52" s="241" t="str">
        <f>IF(AND('MATRIZ DE RIESGOS '!#REF!="Muy Baja",'MATRIZ DE RIESGOS '!#REF!="Leve"),CONCATENATE("R7C",'MATRIZ DE RIESGOS '!#REF!),"")</f>
        <v>#ERROR!</v>
      </c>
      <c r="O52" s="242" t="str">
        <f>IF(AND('MATRIZ DE RIESGOS '!#REF!="Muy Baja",'MATRIZ DE RIESGOS '!#REF!="Leve"),CONCATENATE("R7C",'MATRIZ DE RIESGOS '!#REF!),"")</f>
        <v>#ERROR!</v>
      </c>
      <c r="P52" s="240" t="str">
        <f>IF(AND('MATRIZ DE RIESGOS '!#REF!="Muy Baja",'MATRIZ DE RIESGOS '!#REF!="Menor"),CONCATENATE("R7C",'MATRIZ DE RIESGOS '!#REF!),"")</f>
        <v>#ERROR!</v>
      </c>
      <c r="Q52" s="241" t="str">
        <f>IF(AND('MATRIZ DE RIESGOS '!#REF!="Muy Baja",'MATRIZ DE RIESGOS '!#REF!="Menor"),CONCATENATE("R7C",'MATRIZ DE RIESGOS '!#REF!),"")</f>
        <v>#ERROR!</v>
      </c>
      <c r="R52" s="241" t="str">
        <f>IF(AND('MATRIZ DE RIESGOS '!#REF!="Muy Baja",'MATRIZ DE RIESGOS '!#REF!="Menor"),CONCATENATE("R7C",'MATRIZ DE RIESGOS '!#REF!),"")</f>
        <v>#ERROR!</v>
      </c>
      <c r="S52" s="241" t="str">
        <f>IF(AND('MATRIZ DE RIESGOS '!#REF!="Muy Baja",'MATRIZ DE RIESGOS '!#REF!="Menor"),CONCATENATE("R7C",'MATRIZ DE RIESGOS '!#REF!),"")</f>
        <v>#ERROR!</v>
      </c>
      <c r="T52" s="241" t="str">
        <f>IF(AND('MATRIZ DE RIESGOS '!#REF!="Muy Baja",'MATRIZ DE RIESGOS '!#REF!="Menor"),CONCATENATE("R7C",'MATRIZ DE RIESGOS '!#REF!),"")</f>
        <v>#ERROR!</v>
      </c>
      <c r="U52" s="242" t="str">
        <f>IF(AND('MATRIZ DE RIESGOS '!#REF!="Muy Baja",'MATRIZ DE RIESGOS '!#REF!="Menor"),CONCATENATE("R7C",'MATRIZ DE RIESGOS '!#REF!),"")</f>
        <v>#ERROR!</v>
      </c>
      <c r="V52" s="229" t="str">
        <f>IF(AND('MATRIZ DE RIESGOS '!#REF!="Muy Baja",'MATRIZ DE RIESGOS '!#REF!="Moderado"),CONCATENATE("R7C",'MATRIZ DE RIESGOS '!#REF!),"")</f>
        <v>#ERROR!</v>
      </c>
      <c r="W52" s="230" t="str">
        <f>IF(AND('MATRIZ DE RIESGOS '!#REF!="Muy Baja",'MATRIZ DE RIESGOS '!#REF!="Moderado"),CONCATENATE("R7C",'MATRIZ DE RIESGOS '!#REF!),"")</f>
        <v>#ERROR!</v>
      </c>
      <c r="X52" s="230" t="str">
        <f>IF(AND('MATRIZ DE RIESGOS '!#REF!="Muy Baja",'MATRIZ DE RIESGOS '!#REF!="Moderado"),CONCATENATE("R7C",'MATRIZ DE RIESGOS '!#REF!),"")</f>
        <v>#ERROR!</v>
      </c>
      <c r="Y52" s="230" t="str">
        <f>IF(AND('MATRIZ DE RIESGOS '!#REF!="Muy Baja",'MATRIZ DE RIESGOS '!#REF!="Moderado"),CONCATENATE("R7C",'MATRIZ DE RIESGOS '!#REF!),"")</f>
        <v>#ERROR!</v>
      </c>
      <c r="Z52" s="230" t="str">
        <f>IF(AND('MATRIZ DE RIESGOS '!#REF!="Muy Baja",'MATRIZ DE RIESGOS '!#REF!="Moderado"),CONCATENATE("R7C",'MATRIZ DE RIESGOS '!#REF!),"")</f>
        <v>#ERROR!</v>
      </c>
      <c r="AA52" s="231" t="str">
        <f>IF(AND('MATRIZ DE RIESGOS '!#REF!="Muy Baja",'MATRIZ DE RIESGOS '!#REF!="Moderado"),CONCATENATE("R7C",'MATRIZ DE RIESGOS '!#REF!),"")</f>
        <v>#ERROR!</v>
      </c>
      <c r="AB52" s="213" t="str">
        <f>IF(AND('MATRIZ DE RIESGOS '!#REF!="Muy Baja",'MATRIZ DE RIESGOS '!#REF!="Mayor"),CONCATENATE("R7C",'MATRIZ DE RIESGOS '!#REF!),"")</f>
        <v>#ERROR!</v>
      </c>
      <c r="AC52" s="214" t="str">
        <f>IF(AND('MATRIZ DE RIESGOS '!#REF!="Muy Baja",'MATRIZ DE RIESGOS '!#REF!="Mayor"),CONCATENATE("R7C",'MATRIZ DE RIESGOS '!#REF!),"")</f>
        <v>#ERROR!</v>
      </c>
      <c r="AD52" s="214" t="str">
        <f>IF(AND('MATRIZ DE RIESGOS '!#REF!="Muy Baja",'MATRIZ DE RIESGOS '!#REF!="Mayor"),CONCATENATE("R7C",'MATRIZ DE RIESGOS '!#REF!),"")</f>
        <v>#ERROR!</v>
      </c>
      <c r="AE52" s="214" t="str">
        <f>IF(AND('MATRIZ DE RIESGOS '!#REF!="Muy Baja",'MATRIZ DE RIESGOS '!#REF!="Mayor"),CONCATENATE("R7C",'MATRIZ DE RIESGOS '!#REF!),"")</f>
        <v>#ERROR!</v>
      </c>
      <c r="AF52" s="214" t="str">
        <f>IF(AND('MATRIZ DE RIESGOS '!#REF!="Muy Baja",'MATRIZ DE RIESGOS '!#REF!="Mayor"),CONCATENATE("R7C",'MATRIZ DE RIESGOS '!#REF!),"")</f>
        <v>#ERROR!</v>
      </c>
      <c r="AG52" s="215" t="str">
        <f>IF(AND('MATRIZ DE RIESGOS '!#REF!="Muy Baja",'MATRIZ DE RIESGOS '!#REF!="Mayor"),CONCATENATE("R7C",'MATRIZ DE RIESGOS '!#REF!),"")</f>
        <v>#ERROR!</v>
      </c>
      <c r="AH52" s="216" t="str">
        <f>IF(AND('MATRIZ DE RIESGOS '!#REF!="Muy Baja",'MATRIZ DE RIESGOS '!#REF!="Catastrófico"),CONCATENATE("R7C",'MATRIZ DE RIESGOS '!#REF!),"")</f>
        <v>#ERROR!</v>
      </c>
      <c r="AI52" s="217" t="str">
        <f>IF(AND('MATRIZ DE RIESGOS '!#REF!="Muy Baja",'MATRIZ DE RIESGOS '!#REF!="Catastrófico"),CONCATENATE("R7C",'MATRIZ DE RIESGOS '!#REF!),"")</f>
        <v>#ERROR!</v>
      </c>
      <c r="AJ52" s="217" t="str">
        <f>IF(AND('MATRIZ DE RIESGOS '!#REF!="Muy Baja",'MATRIZ DE RIESGOS '!#REF!="Catastrófico"),CONCATENATE("R7C",'MATRIZ DE RIESGOS '!#REF!),"")</f>
        <v>#ERROR!</v>
      </c>
      <c r="AK52" s="217" t="str">
        <f>IF(AND('MATRIZ DE RIESGOS '!#REF!="Muy Baja",'MATRIZ DE RIESGOS '!#REF!="Catastrófico"),CONCATENATE("R7C",'MATRIZ DE RIESGOS '!#REF!),"")</f>
        <v>#ERROR!</v>
      </c>
      <c r="AL52" s="217" t="str">
        <f>IF(AND('MATRIZ DE RIESGOS '!#REF!="Muy Baja",'MATRIZ DE RIESGOS '!#REF!="Catastrófico"),CONCATENATE("R7C",'MATRIZ DE RIESGOS '!#REF!),"")</f>
        <v>#ERROR!</v>
      </c>
      <c r="AM52" s="218" t="str">
        <f>IF(AND('MATRIZ DE RIESGOS '!#REF!="Muy Baja",'MATRIZ DE RIESGOS '!#REF!="Catastrófico"),CONCATENATE("R7C",'MATRIZ DE RIESGOS '!#REF!),"")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65"/>
      <c r="D53" s="9"/>
      <c r="E53" s="21"/>
      <c r="I53" s="9"/>
      <c r="J53" s="240" t="str">
        <f>IF(AND('MATRIZ DE RIESGOS '!#REF!="Muy Baja",'MATRIZ DE RIESGOS '!#REF!="Leve"),CONCATENATE("R8C",'MATRIZ DE RIESGOS '!#REF!),"")</f>
        <v>#ERROR!</v>
      </c>
      <c r="K53" s="241" t="str">
        <f>IF(AND('MATRIZ DE RIESGOS '!#REF!="Muy Baja",'MATRIZ DE RIESGOS '!#REF!="Leve"),CONCATENATE("R8C",'MATRIZ DE RIESGOS '!#REF!),"")</f>
        <v>#ERROR!</v>
      </c>
      <c r="L53" s="241" t="str">
        <f>IF(AND('MATRIZ DE RIESGOS '!#REF!="Muy Baja",'MATRIZ DE RIESGOS '!#REF!="Leve"),CONCATENATE("R8C",'MATRIZ DE RIESGOS '!#REF!),"")</f>
        <v>#ERROR!</v>
      </c>
      <c r="M53" s="241" t="str">
        <f>IF(AND('MATRIZ DE RIESGOS '!#REF!="Muy Baja",'MATRIZ DE RIESGOS '!#REF!="Leve"),CONCATENATE("R8C",'MATRIZ DE RIESGOS '!#REF!),"")</f>
        <v>#ERROR!</v>
      </c>
      <c r="N53" s="241" t="str">
        <f>IF(AND('MATRIZ DE RIESGOS '!#REF!="Muy Baja",'MATRIZ DE RIESGOS '!#REF!="Leve"),CONCATENATE("R8C",'MATRIZ DE RIESGOS '!#REF!),"")</f>
        <v>#ERROR!</v>
      </c>
      <c r="O53" s="242" t="str">
        <f>IF(AND('MATRIZ DE RIESGOS '!#REF!="Muy Baja",'MATRIZ DE RIESGOS '!#REF!="Leve"),CONCATENATE("R8C",'MATRIZ DE RIESGOS '!#REF!),"")</f>
        <v>#ERROR!</v>
      </c>
      <c r="P53" s="240" t="str">
        <f>IF(AND('MATRIZ DE RIESGOS '!#REF!="Muy Baja",'MATRIZ DE RIESGOS '!#REF!="Menor"),CONCATENATE("R8C",'MATRIZ DE RIESGOS '!#REF!),"")</f>
        <v>#ERROR!</v>
      </c>
      <c r="Q53" s="241" t="str">
        <f>IF(AND('MATRIZ DE RIESGOS '!#REF!="Muy Baja",'MATRIZ DE RIESGOS '!#REF!="Menor"),CONCATENATE("R8C",'MATRIZ DE RIESGOS '!#REF!),"")</f>
        <v>#ERROR!</v>
      </c>
      <c r="R53" s="241" t="str">
        <f>IF(AND('MATRIZ DE RIESGOS '!#REF!="Muy Baja",'MATRIZ DE RIESGOS '!#REF!="Menor"),CONCATENATE("R8C",'MATRIZ DE RIESGOS '!#REF!),"")</f>
        <v>#ERROR!</v>
      </c>
      <c r="S53" s="241" t="str">
        <f>IF(AND('MATRIZ DE RIESGOS '!#REF!="Muy Baja",'MATRIZ DE RIESGOS '!#REF!="Menor"),CONCATENATE("R8C",'MATRIZ DE RIESGOS '!#REF!),"")</f>
        <v>#ERROR!</v>
      </c>
      <c r="T53" s="241" t="str">
        <f>IF(AND('MATRIZ DE RIESGOS '!#REF!="Muy Baja",'MATRIZ DE RIESGOS '!#REF!="Menor"),CONCATENATE("R8C",'MATRIZ DE RIESGOS '!#REF!),"")</f>
        <v>#ERROR!</v>
      </c>
      <c r="U53" s="242" t="str">
        <f>IF(AND('MATRIZ DE RIESGOS '!#REF!="Muy Baja",'MATRIZ DE RIESGOS '!#REF!="Menor"),CONCATENATE("R8C",'MATRIZ DE RIESGOS '!#REF!),"")</f>
        <v>#ERROR!</v>
      </c>
      <c r="V53" s="229" t="str">
        <f>IF(AND('MATRIZ DE RIESGOS '!#REF!="Muy Baja",'MATRIZ DE RIESGOS '!#REF!="Moderado"),CONCATENATE("R8C",'MATRIZ DE RIESGOS '!#REF!),"")</f>
        <v>#ERROR!</v>
      </c>
      <c r="W53" s="230" t="str">
        <f>IF(AND('MATRIZ DE RIESGOS '!#REF!="Muy Baja",'MATRIZ DE RIESGOS '!#REF!="Moderado"),CONCATENATE("R8C",'MATRIZ DE RIESGOS '!#REF!),"")</f>
        <v>#ERROR!</v>
      </c>
      <c r="X53" s="230" t="str">
        <f>IF(AND('MATRIZ DE RIESGOS '!#REF!="Muy Baja",'MATRIZ DE RIESGOS '!#REF!="Moderado"),CONCATENATE("R8C",'MATRIZ DE RIESGOS '!#REF!),"")</f>
        <v>#ERROR!</v>
      </c>
      <c r="Y53" s="230" t="str">
        <f>IF(AND('MATRIZ DE RIESGOS '!#REF!="Muy Baja",'MATRIZ DE RIESGOS '!#REF!="Moderado"),CONCATENATE("R8C",'MATRIZ DE RIESGOS '!#REF!),"")</f>
        <v>#ERROR!</v>
      </c>
      <c r="Z53" s="230" t="str">
        <f>IF(AND('MATRIZ DE RIESGOS '!#REF!="Muy Baja",'MATRIZ DE RIESGOS '!#REF!="Moderado"),CONCATENATE("R8C",'MATRIZ DE RIESGOS '!#REF!),"")</f>
        <v>#ERROR!</v>
      </c>
      <c r="AA53" s="231" t="str">
        <f>IF(AND('MATRIZ DE RIESGOS '!#REF!="Muy Baja",'MATRIZ DE RIESGOS '!#REF!="Moderado"),CONCATENATE("R8C",'MATRIZ DE RIESGOS '!#REF!),"")</f>
        <v>#ERROR!</v>
      </c>
      <c r="AB53" s="213" t="str">
        <f>IF(AND('MATRIZ DE RIESGOS '!#REF!="Muy Baja",'MATRIZ DE RIESGOS '!#REF!="Mayor"),CONCATENATE("R8C",'MATRIZ DE RIESGOS '!#REF!),"")</f>
        <v>#ERROR!</v>
      </c>
      <c r="AC53" s="214" t="str">
        <f>IF(AND('MATRIZ DE RIESGOS '!#REF!="Muy Baja",'MATRIZ DE RIESGOS '!#REF!="Mayor"),CONCATENATE("R8C",'MATRIZ DE RIESGOS '!#REF!),"")</f>
        <v>#ERROR!</v>
      </c>
      <c r="AD53" s="214" t="str">
        <f>IF(AND('MATRIZ DE RIESGOS '!#REF!="Muy Baja",'MATRIZ DE RIESGOS '!#REF!="Mayor"),CONCATENATE("R8C",'MATRIZ DE RIESGOS '!#REF!),"")</f>
        <v>#ERROR!</v>
      </c>
      <c r="AE53" s="214" t="str">
        <f>IF(AND('MATRIZ DE RIESGOS '!#REF!="Muy Baja",'MATRIZ DE RIESGOS '!#REF!="Mayor"),CONCATENATE("R8C",'MATRIZ DE RIESGOS '!#REF!),"")</f>
        <v>#ERROR!</v>
      </c>
      <c r="AF53" s="214" t="str">
        <f>IF(AND('MATRIZ DE RIESGOS '!#REF!="Muy Baja",'MATRIZ DE RIESGOS '!#REF!="Mayor"),CONCATENATE("R8C",'MATRIZ DE RIESGOS '!#REF!),"")</f>
        <v>#ERROR!</v>
      </c>
      <c r="AG53" s="215" t="str">
        <f>IF(AND('MATRIZ DE RIESGOS '!#REF!="Muy Baja",'MATRIZ DE RIESGOS '!#REF!="Mayor"),CONCATENATE("R8C",'MATRIZ DE RIESGOS '!#REF!),"")</f>
        <v>#ERROR!</v>
      </c>
      <c r="AH53" s="216" t="str">
        <f>IF(AND('MATRIZ DE RIESGOS '!#REF!="Muy Baja",'MATRIZ DE RIESGOS '!#REF!="Catastrófico"),CONCATENATE("R8C",'MATRIZ DE RIESGOS '!#REF!),"")</f>
        <v>#ERROR!</v>
      </c>
      <c r="AI53" s="217" t="str">
        <f>IF(AND('MATRIZ DE RIESGOS '!#REF!="Muy Baja",'MATRIZ DE RIESGOS '!#REF!="Catastrófico"),CONCATENATE("R8C",'MATRIZ DE RIESGOS '!#REF!),"")</f>
        <v>#ERROR!</v>
      </c>
      <c r="AJ53" s="217" t="str">
        <f>IF(AND('MATRIZ DE RIESGOS '!#REF!="Muy Baja",'MATRIZ DE RIESGOS '!#REF!="Catastrófico"),CONCATENATE("R8C",'MATRIZ DE RIESGOS '!#REF!),"")</f>
        <v>#ERROR!</v>
      </c>
      <c r="AK53" s="217" t="str">
        <f>IF(AND('MATRIZ DE RIESGOS '!#REF!="Muy Baja",'MATRIZ DE RIESGOS '!#REF!="Catastrófico"),CONCATENATE("R8C",'MATRIZ DE RIESGOS '!#REF!),"")</f>
        <v>#ERROR!</v>
      </c>
      <c r="AL53" s="217" t="str">
        <f>IF(AND('MATRIZ DE RIESGOS '!#REF!="Muy Baja",'MATRIZ DE RIESGOS '!#REF!="Catastrófico"),CONCATENATE("R8C",'MATRIZ DE RIESGOS '!#REF!),"")</f>
        <v>#ERROR!</v>
      </c>
      <c r="AM53" s="218" t="str">
        <f>IF(AND('MATRIZ DE RIESGOS '!#REF!="Muy Baja",'MATRIZ DE RIESGOS '!#REF!="Catastrófico"),CONCATENATE("R8C",'MATRIZ DE RIESGOS '!#REF!),"")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65"/>
      <c r="D54" s="9"/>
      <c r="E54" s="21"/>
      <c r="I54" s="9"/>
      <c r="J54" s="240" t="str">
        <f>IF(AND('MATRIZ DE RIESGOS '!#REF!="Muy Baja",'MATRIZ DE RIESGOS '!#REF!="Leve"),CONCATENATE("R9C",'MATRIZ DE RIESGOS '!#REF!),"")</f>
        <v>#ERROR!</v>
      </c>
      <c r="K54" s="241" t="str">
        <f>IF(AND('MATRIZ DE RIESGOS '!#REF!="Muy Baja",'MATRIZ DE RIESGOS '!#REF!="Leve"),CONCATENATE("R9C",'MATRIZ DE RIESGOS '!#REF!),"")</f>
        <v>#ERROR!</v>
      </c>
      <c r="L54" s="241" t="str">
        <f>IF(AND('MATRIZ DE RIESGOS '!#REF!="Muy Baja",'MATRIZ DE RIESGOS '!#REF!="Leve"),CONCATENATE("R9C",'MATRIZ DE RIESGOS '!#REF!),"")</f>
        <v>#ERROR!</v>
      </c>
      <c r="M54" s="241" t="str">
        <f>IF(AND('MATRIZ DE RIESGOS '!#REF!="Muy Baja",'MATRIZ DE RIESGOS '!#REF!="Leve"),CONCATENATE("R9C",'MATRIZ DE RIESGOS '!#REF!),"")</f>
        <v>#ERROR!</v>
      </c>
      <c r="N54" s="241" t="str">
        <f>IF(AND('MATRIZ DE RIESGOS '!#REF!="Muy Baja",'MATRIZ DE RIESGOS '!#REF!="Leve"),CONCATENATE("R9C",'MATRIZ DE RIESGOS '!#REF!),"")</f>
        <v>#ERROR!</v>
      </c>
      <c r="O54" s="242" t="str">
        <f>IF(AND('MATRIZ DE RIESGOS '!#REF!="Muy Baja",'MATRIZ DE RIESGOS '!#REF!="Leve"),CONCATENATE("R9C",'MATRIZ DE RIESGOS '!#REF!),"")</f>
        <v>#ERROR!</v>
      </c>
      <c r="P54" s="240" t="str">
        <f>IF(AND('MATRIZ DE RIESGOS '!#REF!="Muy Baja",'MATRIZ DE RIESGOS '!#REF!="Menor"),CONCATENATE("R9C",'MATRIZ DE RIESGOS '!#REF!),"")</f>
        <v>#ERROR!</v>
      </c>
      <c r="Q54" s="241" t="str">
        <f>IF(AND('MATRIZ DE RIESGOS '!#REF!="Muy Baja",'MATRIZ DE RIESGOS '!#REF!="Menor"),CONCATENATE("R9C",'MATRIZ DE RIESGOS '!#REF!),"")</f>
        <v>#ERROR!</v>
      </c>
      <c r="R54" s="241" t="str">
        <f>IF(AND('MATRIZ DE RIESGOS '!#REF!="Muy Baja",'MATRIZ DE RIESGOS '!#REF!="Menor"),CONCATENATE("R9C",'MATRIZ DE RIESGOS '!#REF!),"")</f>
        <v>#ERROR!</v>
      </c>
      <c r="S54" s="241" t="str">
        <f>IF(AND('MATRIZ DE RIESGOS '!#REF!="Muy Baja",'MATRIZ DE RIESGOS '!#REF!="Menor"),CONCATENATE("R9C",'MATRIZ DE RIESGOS '!#REF!),"")</f>
        <v>#ERROR!</v>
      </c>
      <c r="T54" s="241" t="str">
        <f>IF(AND('MATRIZ DE RIESGOS '!#REF!="Muy Baja",'MATRIZ DE RIESGOS '!#REF!="Menor"),CONCATENATE("R9C",'MATRIZ DE RIESGOS '!#REF!),"")</f>
        <v>#ERROR!</v>
      </c>
      <c r="U54" s="242" t="str">
        <f>IF(AND('MATRIZ DE RIESGOS '!#REF!="Muy Baja",'MATRIZ DE RIESGOS '!#REF!="Menor"),CONCATENATE("R9C",'MATRIZ DE RIESGOS '!#REF!),"")</f>
        <v>#ERROR!</v>
      </c>
      <c r="V54" s="229" t="str">
        <f>IF(AND('MATRIZ DE RIESGOS '!#REF!="Muy Baja",'MATRIZ DE RIESGOS '!#REF!="Moderado"),CONCATENATE("R9C",'MATRIZ DE RIESGOS '!#REF!),"")</f>
        <v>#ERROR!</v>
      </c>
      <c r="W54" s="230" t="str">
        <f>IF(AND('MATRIZ DE RIESGOS '!#REF!="Muy Baja",'MATRIZ DE RIESGOS '!#REF!="Moderado"),CONCATENATE("R9C",'MATRIZ DE RIESGOS '!#REF!),"")</f>
        <v>#ERROR!</v>
      </c>
      <c r="X54" s="230" t="str">
        <f>IF(AND('MATRIZ DE RIESGOS '!#REF!="Muy Baja",'MATRIZ DE RIESGOS '!#REF!="Moderado"),CONCATENATE("R9C",'MATRIZ DE RIESGOS '!#REF!),"")</f>
        <v>#ERROR!</v>
      </c>
      <c r="Y54" s="230" t="str">
        <f>IF(AND('MATRIZ DE RIESGOS '!#REF!="Muy Baja",'MATRIZ DE RIESGOS '!#REF!="Moderado"),CONCATENATE("R9C",'MATRIZ DE RIESGOS '!#REF!),"")</f>
        <v>#ERROR!</v>
      </c>
      <c r="Z54" s="230" t="str">
        <f>IF(AND('MATRIZ DE RIESGOS '!#REF!="Muy Baja",'MATRIZ DE RIESGOS '!#REF!="Moderado"),CONCATENATE("R9C",'MATRIZ DE RIESGOS '!#REF!),"")</f>
        <v>#ERROR!</v>
      </c>
      <c r="AA54" s="231" t="str">
        <f>IF(AND('MATRIZ DE RIESGOS '!#REF!="Muy Baja",'MATRIZ DE RIESGOS '!#REF!="Moderado"),CONCATENATE("R9C",'MATRIZ DE RIESGOS '!#REF!),"")</f>
        <v>#ERROR!</v>
      </c>
      <c r="AB54" s="213" t="str">
        <f>IF(AND('MATRIZ DE RIESGOS '!#REF!="Muy Baja",'MATRIZ DE RIESGOS '!#REF!="Mayor"),CONCATENATE("R9C",'MATRIZ DE RIESGOS '!#REF!),"")</f>
        <v>#ERROR!</v>
      </c>
      <c r="AC54" s="214" t="str">
        <f>IF(AND('MATRIZ DE RIESGOS '!#REF!="Muy Baja",'MATRIZ DE RIESGOS '!#REF!="Mayor"),CONCATENATE("R9C",'MATRIZ DE RIESGOS '!#REF!),"")</f>
        <v>#ERROR!</v>
      </c>
      <c r="AD54" s="214" t="str">
        <f>IF(AND('MATRIZ DE RIESGOS '!#REF!="Muy Baja",'MATRIZ DE RIESGOS '!#REF!="Mayor"),CONCATENATE("R9C",'MATRIZ DE RIESGOS '!#REF!),"")</f>
        <v>#ERROR!</v>
      </c>
      <c r="AE54" s="214" t="str">
        <f>IF(AND('MATRIZ DE RIESGOS '!#REF!="Muy Baja",'MATRIZ DE RIESGOS '!#REF!="Mayor"),CONCATENATE("R9C",'MATRIZ DE RIESGOS '!#REF!),"")</f>
        <v>#ERROR!</v>
      </c>
      <c r="AF54" s="214" t="str">
        <f>IF(AND('MATRIZ DE RIESGOS '!#REF!="Muy Baja",'MATRIZ DE RIESGOS '!#REF!="Mayor"),CONCATENATE("R9C",'MATRIZ DE RIESGOS '!#REF!),"")</f>
        <v>#ERROR!</v>
      </c>
      <c r="AG54" s="215" t="str">
        <f>IF(AND('MATRIZ DE RIESGOS '!#REF!="Muy Baja",'MATRIZ DE RIESGOS '!#REF!="Mayor"),CONCATENATE("R9C",'MATRIZ DE RIESGOS '!#REF!),"")</f>
        <v>#ERROR!</v>
      </c>
      <c r="AH54" s="216" t="str">
        <f>IF(AND('MATRIZ DE RIESGOS '!#REF!="Muy Baja",'MATRIZ DE RIESGOS '!#REF!="Catastrófico"),CONCATENATE("R9C",'MATRIZ DE RIESGOS '!#REF!),"")</f>
        <v>#ERROR!</v>
      </c>
      <c r="AI54" s="217" t="str">
        <f>IF(AND('MATRIZ DE RIESGOS '!#REF!="Muy Baja",'MATRIZ DE RIESGOS '!#REF!="Catastrófico"),CONCATENATE("R9C",'MATRIZ DE RIESGOS '!#REF!),"")</f>
        <v>#ERROR!</v>
      </c>
      <c r="AJ54" s="217" t="str">
        <f>IF(AND('MATRIZ DE RIESGOS '!#REF!="Muy Baja",'MATRIZ DE RIESGOS '!#REF!="Catastrófico"),CONCATENATE("R9C",'MATRIZ DE RIESGOS '!#REF!),"")</f>
        <v>#ERROR!</v>
      </c>
      <c r="AK54" s="217" t="str">
        <f>IF(AND('MATRIZ DE RIESGOS '!#REF!="Muy Baja",'MATRIZ DE RIESGOS '!#REF!="Catastrófico"),CONCATENATE("R9C",'MATRIZ DE RIESGOS '!#REF!),"")</f>
        <v>#ERROR!</v>
      </c>
      <c r="AL54" s="217" t="str">
        <f>IF(AND('MATRIZ DE RIESGOS '!#REF!="Muy Baja",'MATRIZ DE RIESGOS '!#REF!="Catastrófico"),CONCATENATE("R9C",'MATRIZ DE RIESGOS '!#REF!),"")</f>
        <v>#ERROR!</v>
      </c>
      <c r="AM54" s="218" t="str">
        <f>IF(AND('MATRIZ DE RIESGOS '!#REF!="Muy Baja",'MATRIZ DE RIESGOS '!#REF!="Catastrófico"),CONCATENATE("R9C",'MATRIZ DE RIESGOS '!#REF!),"")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67"/>
      <c r="C55" s="168"/>
      <c r="D55" s="182"/>
      <c r="E55" s="187"/>
      <c r="F55" s="188"/>
      <c r="G55" s="188"/>
      <c r="H55" s="188"/>
      <c r="I55" s="189"/>
      <c r="J55" s="243" t="str">
        <f>IF(AND('MATRIZ DE RIESGOS '!#REF!="Muy Baja",'MATRIZ DE RIESGOS '!#REF!="Leve"),CONCATENATE("R10C",'MATRIZ DE RIESGOS '!#REF!),"")</f>
        <v>#ERROR!</v>
      </c>
      <c r="K55" s="244" t="str">
        <f>IF(AND('MATRIZ DE RIESGOS '!#REF!="Muy Baja",'MATRIZ DE RIESGOS '!#REF!="Leve"),CONCATENATE("R10C",'MATRIZ DE RIESGOS '!#REF!),"")</f>
        <v>#ERROR!</v>
      </c>
      <c r="L55" s="244" t="str">
        <f>IF(AND('MATRIZ DE RIESGOS '!#REF!="Muy Baja",'MATRIZ DE RIESGOS '!#REF!="Leve"),CONCATENATE("R10C",'MATRIZ DE RIESGOS '!#REF!),"")</f>
        <v>#ERROR!</v>
      </c>
      <c r="M55" s="244" t="str">
        <f>IF(AND('MATRIZ DE RIESGOS '!#REF!="Muy Baja",'MATRIZ DE RIESGOS '!#REF!="Leve"),CONCATENATE("R10C",'MATRIZ DE RIESGOS '!#REF!),"")</f>
        <v>#ERROR!</v>
      </c>
      <c r="N55" s="244" t="str">
        <f>IF(AND('MATRIZ DE RIESGOS '!#REF!="Muy Baja",'MATRIZ DE RIESGOS '!#REF!="Leve"),CONCATENATE("R10C",'MATRIZ DE RIESGOS '!#REF!),"")</f>
        <v>#ERROR!</v>
      </c>
      <c r="O55" s="245" t="str">
        <f>IF(AND('MATRIZ DE RIESGOS '!#REF!="Muy Baja",'MATRIZ DE RIESGOS '!#REF!="Leve"),CONCATENATE("R10C",'MATRIZ DE RIESGOS '!#REF!),"")</f>
        <v>#ERROR!</v>
      </c>
      <c r="P55" s="243" t="str">
        <f>IF(AND('MATRIZ DE RIESGOS '!#REF!="Muy Baja",'MATRIZ DE RIESGOS '!#REF!="Menor"),CONCATENATE("R10C",'MATRIZ DE RIESGOS '!#REF!),"")</f>
        <v>#ERROR!</v>
      </c>
      <c r="Q55" s="244" t="str">
        <f>IF(AND('MATRIZ DE RIESGOS '!#REF!="Muy Baja",'MATRIZ DE RIESGOS '!#REF!="Menor"),CONCATENATE("R10C",'MATRIZ DE RIESGOS '!#REF!),"")</f>
        <v>#ERROR!</v>
      </c>
      <c r="R55" s="244" t="str">
        <f>IF(AND('MATRIZ DE RIESGOS '!#REF!="Muy Baja",'MATRIZ DE RIESGOS '!#REF!="Menor"),CONCATENATE("R10C",'MATRIZ DE RIESGOS '!#REF!),"")</f>
        <v>#ERROR!</v>
      </c>
      <c r="S55" s="244" t="str">
        <f>IF(AND('MATRIZ DE RIESGOS '!#REF!="Muy Baja",'MATRIZ DE RIESGOS '!#REF!="Menor"),CONCATENATE("R10C",'MATRIZ DE RIESGOS '!#REF!),"")</f>
        <v>#ERROR!</v>
      </c>
      <c r="T55" s="244" t="str">
        <f>IF(AND('MATRIZ DE RIESGOS '!#REF!="Muy Baja",'MATRIZ DE RIESGOS '!#REF!="Menor"),CONCATENATE("R10C",'MATRIZ DE RIESGOS '!#REF!),"")</f>
        <v>#ERROR!</v>
      </c>
      <c r="U55" s="245" t="str">
        <f>IF(AND('MATRIZ DE RIESGOS '!#REF!="Muy Baja",'MATRIZ DE RIESGOS '!#REF!="Menor"),CONCATENATE("R10C",'MATRIZ DE RIESGOS '!#REF!),"")</f>
        <v>#ERROR!</v>
      </c>
      <c r="V55" s="232" t="str">
        <f>IF(AND('MATRIZ DE RIESGOS '!#REF!="Muy Baja",'MATRIZ DE RIESGOS '!#REF!="Moderado"),CONCATENATE("R10C",'MATRIZ DE RIESGOS '!#REF!),"")</f>
        <v>#ERROR!</v>
      </c>
      <c r="W55" s="233" t="str">
        <f>IF(AND('MATRIZ DE RIESGOS '!#REF!="Muy Baja",'MATRIZ DE RIESGOS '!#REF!="Moderado"),CONCATENATE("R10C",'MATRIZ DE RIESGOS '!#REF!),"")</f>
        <v>#ERROR!</v>
      </c>
      <c r="X55" s="233" t="str">
        <f>IF(AND('MATRIZ DE RIESGOS '!#REF!="Muy Baja",'MATRIZ DE RIESGOS '!#REF!="Moderado"),CONCATENATE("R10C",'MATRIZ DE RIESGOS '!#REF!),"")</f>
        <v>#ERROR!</v>
      </c>
      <c r="Y55" s="233" t="str">
        <f>IF(AND('MATRIZ DE RIESGOS '!#REF!="Muy Baja",'MATRIZ DE RIESGOS '!#REF!="Moderado"),CONCATENATE("R10C",'MATRIZ DE RIESGOS '!#REF!),"")</f>
        <v>#ERROR!</v>
      </c>
      <c r="Z55" s="233" t="str">
        <f>IF(AND('MATRIZ DE RIESGOS '!#REF!="Muy Baja",'MATRIZ DE RIESGOS '!#REF!="Moderado"),CONCATENATE("R10C",'MATRIZ DE RIESGOS '!#REF!),"")</f>
        <v>#ERROR!</v>
      </c>
      <c r="AA55" s="234" t="str">
        <f>IF(AND('MATRIZ DE RIESGOS '!#REF!="Muy Baja",'MATRIZ DE RIESGOS '!#REF!="Moderado"),CONCATENATE("R10C",'MATRIZ DE RIESGOS '!#REF!),"")</f>
        <v>#ERROR!</v>
      </c>
      <c r="AB55" s="219" t="str">
        <f>IF(AND('MATRIZ DE RIESGOS '!#REF!="Muy Baja",'MATRIZ DE RIESGOS '!#REF!="Mayor"),CONCATENATE("R10C",'MATRIZ DE RIESGOS '!#REF!),"")</f>
        <v>#ERROR!</v>
      </c>
      <c r="AC55" s="220" t="str">
        <f>IF(AND('MATRIZ DE RIESGOS '!#REF!="Muy Baja",'MATRIZ DE RIESGOS '!#REF!="Mayor"),CONCATENATE("R10C",'MATRIZ DE RIESGOS '!#REF!),"")</f>
        <v>#ERROR!</v>
      </c>
      <c r="AD55" s="220" t="str">
        <f>IF(AND('MATRIZ DE RIESGOS '!#REF!="Muy Baja",'MATRIZ DE RIESGOS '!#REF!="Mayor"),CONCATENATE("R10C",'MATRIZ DE RIESGOS '!#REF!),"")</f>
        <v>#ERROR!</v>
      </c>
      <c r="AE55" s="220" t="str">
        <f>IF(AND('MATRIZ DE RIESGOS '!#REF!="Muy Baja",'MATRIZ DE RIESGOS '!#REF!="Mayor"),CONCATENATE("R10C",'MATRIZ DE RIESGOS '!#REF!),"")</f>
        <v>#ERROR!</v>
      </c>
      <c r="AF55" s="220" t="str">
        <f>IF(AND('MATRIZ DE RIESGOS '!#REF!="Muy Baja",'MATRIZ DE RIESGOS '!#REF!="Mayor"),CONCATENATE("R10C",'MATRIZ DE RIESGOS '!#REF!),"")</f>
        <v>#ERROR!</v>
      </c>
      <c r="AG55" s="221" t="str">
        <f>IF(AND('MATRIZ DE RIESGOS '!#REF!="Muy Baja",'MATRIZ DE RIESGOS '!#REF!="Mayor"),CONCATENATE("R10C",'MATRIZ DE RIESGOS '!#REF!),"")</f>
        <v>#ERROR!</v>
      </c>
      <c r="AH55" s="222" t="str">
        <f>IF(AND('MATRIZ DE RIESGOS '!#REF!="Muy Baja",'MATRIZ DE RIESGOS '!#REF!="Catastrófico"),CONCATENATE("R10C",'MATRIZ DE RIESGOS '!#REF!),"")</f>
        <v>#ERROR!</v>
      </c>
      <c r="AI55" s="223" t="str">
        <f>IF(AND('MATRIZ DE RIESGOS '!#REF!="Muy Baja",'MATRIZ DE RIESGOS '!#REF!="Catastrófico"),CONCATENATE("R10C",'MATRIZ DE RIESGOS '!#REF!),"")</f>
        <v>#ERROR!</v>
      </c>
      <c r="AJ55" s="223" t="str">
        <f>IF(AND('MATRIZ DE RIESGOS '!#REF!="Muy Baja",'MATRIZ DE RIESGOS '!#REF!="Catastrófico"),CONCATENATE("R10C",'MATRIZ DE RIESGOS '!#REF!),"")</f>
        <v>#ERROR!</v>
      </c>
      <c r="AK55" s="223" t="str">
        <f>IF(AND('MATRIZ DE RIESGOS '!#REF!="Muy Baja",'MATRIZ DE RIESGOS '!#REF!="Catastrófico"),CONCATENATE("R10C",'MATRIZ DE RIESGOS '!#REF!),"")</f>
        <v>#ERROR!</v>
      </c>
      <c r="AL55" s="223" t="str">
        <f>IF(AND('MATRIZ DE RIESGOS '!#REF!="Muy Baja",'MATRIZ DE RIESGOS '!#REF!="Catastrófico"),CONCATENATE("R10C",'MATRIZ DE RIESGOS '!#REF!),"")</f>
        <v>#ERROR!</v>
      </c>
      <c r="AM55" s="224" t="str">
        <f>IF(AND('MATRIZ DE RIESGOS '!#REF!="Muy Baja",'MATRIZ DE RIESGOS '!#REF!="Catastrófico"),CONCATENATE("R10C",'MATRIZ DE RIESGOS '!#REF!),"")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205" t="s">
        <v>138</v>
      </c>
      <c r="K56" s="173"/>
      <c r="L56" s="173"/>
      <c r="M56" s="173"/>
      <c r="N56" s="173"/>
      <c r="O56" s="174"/>
      <c r="P56" s="205" t="s">
        <v>139</v>
      </c>
      <c r="Q56" s="173"/>
      <c r="R56" s="173"/>
      <c r="S56" s="173"/>
      <c r="T56" s="173"/>
      <c r="U56" s="174"/>
      <c r="V56" s="205" t="s">
        <v>140</v>
      </c>
      <c r="W56" s="173"/>
      <c r="X56" s="173"/>
      <c r="Y56" s="173"/>
      <c r="Z56" s="173"/>
      <c r="AA56" s="174"/>
      <c r="AB56" s="205" t="s">
        <v>141</v>
      </c>
      <c r="AC56" s="173"/>
      <c r="AD56" s="173"/>
      <c r="AE56" s="173"/>
      <c r="AF56" s="173"/>
      <c r="AG56" s="174"/>
      <c r="AH56" s="205" t="s">
        <v>142</v>
      </c>
      <c r="AI56" s="173"/>
      <c r="AJ56" s="173"/>
      <c r="AK56" s="173"/>
      <c r="AL56" s="173"/>
      <c r="AM56" s="174"/>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1"/>
      <c r="O57" s="9"/>
      <c r="P57" s="21"/>
      <c r="U57" s="9"/>
      <c r="V57" s="21"/>
      <c r="AA57" s="9"/>
      <c r="AB57" s="21"/>
      <c r="AG57" s="9"/>
      <c r="AH57" s="21"/>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1"/>
      <c r="O58" s="9"/>
      <c r="P58" s="21"/>
      <c r="U58" s="9"/>
      <c r="V58" s="21"/>
      <c r="AA58" s="9"/>
      <c r="AB58" s="21"/>
      <c r="AG58" s="9"/>
      <c r="AH58" s="21"/>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1"/>
      <c r="O59" s="9"/>
      <c r="P59" s="21"/>
      <c r="U59" s="9"/>
      <c r="V59" s="21"/>
      <c r="AA59" s="9"/>
      <c r="AB59" s="21"/>
      <c r="AG59" s="9"/>
      <c r="AH59" s="21"/>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1"/>
      <c r="O60" s="9"/>
      <c r="P60" s="21"/>
      <c r="U60" s="9"/>
      <c r="V60" s="21"/>
      <c r="AA60" s="9"/>
      <c r="AB60" s="21"/>
      <c r="AG60" s="9"/>
      <c r="AH60" s="21"/>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87"/>
      <c r="K61" s="188"/>
      <c r="L61" s="188"/>
      <c r="M61" s="188"/>
      <c r="N61" s="188"/>
      <c r="O61" s="189"/>
      <c r="P61" s="187"/>
      <c r="Q61" s="188"/>
      <c r="R61" s="188"/>
      <c r="S61" s="188"/>
      <c r="T61" s="188"/>
      <c r="U61" s="189"/>
      <c r="V61" s="187"/>
      <c r="W61" s="188"/>
      <c r="X61" s="188"/>
      <c r="Y61" s="188"/>
      <c r="Z61" s="188"/>
      <c r="AA61" s="189"/>
      <c r="AB61" s="187"/>
      <c r="AC61" s="188"/>
      <c r="AD61" s="188"/>
      <c r="AE61" s="188"/>
      <c r="AF61" s="188"/>
      <c r="AG61" s="189"/>
      <c r="AH61" s="187"/>
      <c r="AI61" s="188"/>
      <c r="AJ61" s="188"/>
      <c r="AK61" s="188"/>
      <c r="AL61" s="188"/>
      <c r="AM61" s="189"/>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1"/>
      <c r="AV63" s="1"/>
      <c r="AW63" s="1"/>
      <c r="AX63" s="1"/>
      <c r="AY63" s="1"/>
      <c r="AZ63" s="1"/>
      <c r="BA63" s="1"/>
      <c r="BB63" s="1"/>
      <c r="BC63" s="1"/>
      <c r="BD63" s="1"/>
      <c r="BE63" s="1"/>
      <c r="BF63" s="1"/>
      <c r="BG63" s="1"/>
      <c r="BH63" s="1"/>
    </row>
    <row r="64" ht="15.0" customHeight="1">
      <c r="A64" s="1"/>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9.29"/>
    <col customWidth="1" min="2" max="2" width="21.14"/>
    <col customWidth="1" min="3" max="3" width="61.43"/>
    <col customWidth="1" min="4" max="4" width="22.43"/>
    <col customWidth="1" min="5" max="24" width="9.29"/>
  </cols>
  <sheetData>
    <row r="1">
      <c r="A1" s="1"/>
      <c r="B1" s="247" t="s">
        <v>144</v>
      </c>
      <c r="E1" s="1"/>
      <c r="F1" s="1"/>
      <c r="G1" s="1"/>
      <c r="H1" s="1"/>
      <c r="I1" s="1"/>
      <c r="J1" s="1"/>
      <c r="K1" s="1"/>
      <c r="L1" s="1"/>
      <c r="M1" s="1"/>
      <c r="N1" s="1"/>
      <c r="O1" s="1"/>
      <c r="P1" s="1"/>
      <c r="Q1" s="1"/>
      <c r="R1" s="1"/>
      <c r="S1" s="1"/>
      <c r="T1" s="1"/>
      <c r="U1" s="1"/>
      <c r="V1" s="1"/>
      <c r="W1" s="1"/>
      <c r="X1" s="1"/>
    </row>
    <row r="2">
      <c r="A2" s="1"/>
      <c r="B2" s="248"/>
      <c r="C2" s="248"/>
      <c r="D2" s="248"/>
      <c r="E2" s="1"/>
      <c r="F2" s="1"/>
      <c r="G2" s="1"/>
      <c r="H2" s="1"/>
      <c r="I2" s="1"/>
      <c r="J2" s="1"/>
      <c r="K2" s="1"/>
      <c r="L2" s="1"/>
      <c r="M2" s="1"/>
      <c r="N2" s="1"/>
      <c r="O2" s="1"/>
      <c r="P2" s="1"/>
      <c r="Q2" s="1"/>
      <c r="R2" s="1"/>
      <c r="S2" s="1"/>
      <c r="T2" s="1"/>
      <c r="U2" s="1"/>
      <c r="V2" s="1"/>
      <c r="W2" s="1"/>
      <c r="X2" s="1"/>
    </row>
    <row r="3">
      <c r="A3" s="1"/>
      <c r="B3" s="249"/>
      <c r="C3" s="250" t="s">
        <v>145</v>
      </c>
      <c r="D3" s="250" t="s">
        <v>128</v>
      </c>
      <c r="E3" s="1"/>
      <c r="F3" s="1"/>
      <c r="G3" s="1"/>
      <c r="H3" s="1"/>
      <c r="I3" s="1"/>
      <c r="J3" s="1"/>
      <c r="K3" s="1"/>
      <c r="L3" s="1"/>
      <c r="M3" s="1"/>
      <c r="N3" s="1"/>
      <c r="O3" s="1"/>
      <c r="P3" s="1"/>
      <c r="Q3" s="1"/>
      <c r="R3" s="1"/>
      <c r="S3" s="1"/>
      <c r="T3" s="1"/>
      <c r="U3" s="1"/>
      <c r="V3" s="1"/>
      <c r="W3" s="1"/>
      <c r="X3" s="1"/>
    </row>
    <row r="4">
      <c r="A4" s="1"/>
      <c r="B4" s="251" t="s">
        <v>146</v>
      </c>
      <c r="C4" s="252" t="s">
        <v>147</v>
      </c>
      <c r="D4" s="253">
        <v>0.2</v>
      </c>
      <c r="E4" s="1"/>
      <c r="F4" s="1"/>
      <c r="G4" s="1"/>
      <c r="H4" s="1"/>
      <c r="I4" s="1"/>
      <c r="J4" s="1"/>
      <c r="K4" s="1"/>
      <c r="L4" s="1"/>
      <c r="M4" s="1"/>
      <c r="N4" s="1"/>
      <c r="O4" s="1"/>
      <c r="P4" s="1"/>
      <c r="Q4" s="1"/>
      <c r="R4" s="1"/>
      <c r="S4" s="1"/>
      <c r="T4" s="1"/>
      <c r="U4" s="1"/>
      <c r="V4" s="1"/>
      <c r="W4" s="1"/>
      <c r="X4" s="1"/>
    </row>
    <row r="5">
      <c r="A5" s="1"/>
      <c r="B5" s="254" t="s">
        <v>148</v>
      </c>
      <c r="C5" s="255" t="s">
        <v>149</v>
      </c>
      <c r="D5" s="256">
        <v>0.4</v>
      </c>
      <c r="E5" s="1"/>
      <c r="F5" s="1"/>
      <c r="G5" s="1"/>
      <c r="H5" s="1"/>
      <c r="I5" s="1"/>
      <c r="J5" s="1"/>
      <c r="K5" s="1"/>
      <c r="L5" s="1"/>
      <c r="M5" s="1"/>
      <c r="N5" s="1"/>
      <c r="O5" s="1"/>
      <c r="P5" s="1"/>
      <c r="Q5" s="1"/>
      <c r="R5" s="1"/>
      <c r="S5" s="1"/>
      <c r="T5" s="1"/>
      <c r="U5" s="1"/>
      <c r="V5" s="1"/>
      <c r="W5" s="1"/>
      <c r="X5" s="1"/>
    </row>
    <row r="6">
      <c r="A6" s="1"/>
      <c r="B6" s="257" t="s">
        <v>150</v>
      </c>
      <c r="C6" s="255" t="s">
        <v>151</v>
      </c>
      <c r="D6" s="256">
        <v>0.6</v>
      </c>
      <c r="E6" s="1"/>
      <c r="F6" s="1"/>
      <c r="G6" s="1"/>
      <c r="H6" s="1"/>
      <c r="I6" s="1"/>
      <c r="J6" s="1"/>
      <c r="K6" s="1"/>
      <c r="L6" s="1"/>
      <c r="M6" s="1"/>
      <c r="N6" s="1"/>
      <c r="O6" s="1"/>
      <c r="P6" s="1"/>
      <c r="Q6" s="1"/>
      <c r="R6" s="1"/>
      <c r="S6" s="1"/>
      <c r="T6" s="1"/>
      <c r="U6" s="1"/>
      <c r="V6" s="1"/>
      <c r="W6" s="1"/>
      <c r="X6" s="1"/>
    </row>
    <row r="7">
      <c r="A7" s="1"/>
      <c r="B7" s="258" t="s">
        <v>152</v>
      </c>
      <c r="C7" s="255" t="s">
        <v>153</v>
      </c>
      <c r="D7" s="256">
        <v>0.8</v>
      </c>
      <c r="E7" s="1"/>
      <c r="F7" s="1"/>
      <c r="G7" s="1"/>
      <c r="H7" s="1"/>
      <c r="I7" s="1"/>
      <c r="J7" s="1"/>
      <c r="K7" s="1"/>
      <c r="L7" s="1"/>
      <c r="M7" s="1"/>
      <c r="N7" s="1"/>
      <c r="O7" s="1"/>
      <c r="P7" s="1"/>
      <c r="Q7" s="1"/>
      <c r="R7" s="1"/>
      <c r="S7" s="1"/>
      <c r="T7" s="1"/>
      <c r="U7" s="1"/>
      <c r="V7" s="1"/>
      <c r="W7" s="1"/>
      <c r="X7" s="1"/>
    </row>
    <row r="8">
      <c r="A8" s="1"/>
      <c r="B8" s="259" t="s">
        <v>154</v>
      </c>
      <c r="C8" s="255" t="s">
        <v>155</v>
      </c>
      <c r="D8" s="256">
        <v>1.0</v>
      </c>
      <c r="E8" s="1"/>
      <c r="F8" s="1"/>
      <c r="G8" s="1"/>
      <c r="H8" s="1"/>
      <c r="I8" s="1"/>
      <c r="J8" s="1"/>
      <c r="K8" s="1"/>
      <c r="L8" s="1"/>
      <c r="M8" s="1"/>
      <c r="N8" s="1"/>
      <c r="O8" s="1"/>
      <c r="P8" s="1"/>
      <c r="Q8" s="1"/>
      <c r="R8" s="1"/>
      <c r="S8" s="1"/>
      <c r="T8" s="1"/>
      <c r="U8" s="1"/>
      <c r="V8" s="1"/>
      <c r="W8" s="1"/>
      <c r="X8" s="1"/>
    </row>
    <row r="9">
      <c r="A9" s="1"/>
      <c r="B9" s="248"/>
      <c r="C9" s="248"/>
      <c r="D9" s="248"/>
      <c r="E9" s="1"/>
      <c r="F9" s="1"/>
      <c r="G9" s="1"/>
      <c r="H9" s="1"/>
      <c r="I9" s="1"/>
      <c r="J9" s="1"/>
      <c r="K9" s="1"/>
      <c r="L9" s="1"/>
      <c r="M9" s="1"/>
      <c r="N9" s="1"/>
      <c r="O9" s="1"/>
      <c r="P9" s="1"/>
      <c r="Q9" s="1"/>
      <c r="R9" s="1"/>
      <c r="S9" s="1"/>
      <c r="T9" s="1"/>
      <c r="U9" s="1"/>
      <c r="V9" s="1"/>
      <c r="W9" s="1"/>
      <c r="X9" s="1"/>
    </row>
    <row r="10">
      <c r="A10" s="1"/>
      <c r="B10" s="160"/>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9.29"/>
    <col customWidth="1" min="2" max="2" width="35.43"/>
    <col customWidth="1" min="3" max="3" width="65.43"/>
    <col customWidth="1" min="4" max="4" width="118.14"/>
    <col customWidth="1" min="5" max="5" width="126.57"/>
    <col customWidth="1" min="6" max="21" width="9.29"/>
  </cols>
  <sheetData>
    <row r="1">
      <c r="A1" s="1"/>
      <c r="B1" s="260" t="s">
        <v>156</v>
      </c>
      <c r="E1" s="1"/>
      <c r="F1" s="1"/>
      <c r="G1" s="1"/>
      <c r="H1" s="1"/>
      <c r="I1" s="1"/>
      <c r="J1" s="1"/>
      <c r="K1" s="1"/>
      <c r="L1" s="1"/>
      <c r="M1" s="1"/>
      <c r="N1" s="1"/>
      <c r="O1" s="1"/>
      <c r="P1" s="1"/>
      <c r="Q1" s="1"/>
      <c r="R1" s="1"/>
      <c r="S1" s="1"/>
      <c r="T1" s="1"/>
      <c r="U1" s="1"/>
    </row>
    <row r="2">
      <c r="A2" s="1"/>
      <c r="B2" s="261"/>
      <c r="C2" s="261"/>
      <c r="D2" s="261"/>
      <c r="E2" s="1"/>
      <c r="F2" s="1"/>
      <c r="G2" s="1"/>
      <c r="H2" s="1"/>
      <c r="I2" s="1"/>
      <c r="J2" s="1"/>
      <c r="K2" s="1"/>
      <c r="L2" s="1"/>
      <c r="M2" s="1"/>
      <c r="N2" s="1"/>
      <c r="O2" s="1"/>
      <c r="P2" s="1"/>
      <c r="Q2" s="1"/>
      <c r="R2" s="1"/>
      <c r="S2" s="1"/>
      <c r="T2" s="1"/>
      <c r="U2" s="1"/>
    </row>
    <row r="3">
      <c r="A3" s="1"/>
      <c r="B3" s="204"/>
      <c r="C3" s="262" t="s">
        <v>157</v>
      </c>
      <c r="D3" s="262" t="s">
        <v>158</v>
      </c>
      <c r="E3" s="1"/>
      <c r="F3" s="1"/>
      <c r="G3" s="1"/>
      <c r="H3" s="1"/>
      <c r="I3" s="1"/>
      <c r="J3" s="1"/>
      <c r="K3" s="1"/>
      <c r="L3" s="1"/>
      <c r="M3" s="1"/>
      <c r="N3" s="1"/>
      <c r="O3" s="1"/>
      <c r="P3" s="1"/>
      <c r="Q3" s="1"/>
      <c r="R3" s="1"/>
      <c r="S3" s="1"/>
      <c r="T3" s="1"/>
      <c r="U3" s="1"/>
    </row>
    <row r="4">
      <c r="A4" s="1" t="s">
        <v>159</v>
      </c>
      <c r="B4" s="263" t="s">
        <v>160</v>
      </c>
      <c r="C4" s="264" t="s">
        <v>161</v>
      </c>
      <c r="D4" s="265" t="s">
        <v>162</v>
      </c>
      <c r="E4" s="1"/>
      <c r="F4" s="1"/>
      <c r="G4" s="1"/>
      <c r="H4" s="1"/>
      <c r="I4" s="1"/>
      <c r="J4" s="1"/>
      <c r="K4" s="1"/>
      <c r="L4" s="1"/>
      <c r="M4" s="1"/>
      <c r="N4" s="1"/>
      <c r="O4" s="1"/>
      <c r="P4" s="1"/>
      <c r="Q4" s="1"/>
      <c r="R4" s="1"/>
      <c r="S4" s="1"/>
      <c r="T4" s="1"/>
      <c r="U4" s="1"/>
    </row>
    <row r="5">
      <c r="A5" s="1" t="s">
        <v>163</v>
      </c>
      <c r="B5" s="266" t="s">
        <v>164</v>
      </c>
      <c r="C5" s="267" t="s">
        <v>165</v>
      </c>
      <c r="D5" s="268" t="s">
        <v>166</v>
      </c>
      <c r="E5" s="1"/>
      <c r="F5" s="1"/>
      <c r="G5" s="1"/>
      <c r="H5" s="1"/>
      <c r="I5" s="1"/>
      <c r="J5" s="1"/>
      <c r="K5" s="1"/>
      <c r="L5" s="1"/>
      <c r="M5" s="1"/>
      <c r="N5" s="1"/>
      <c r="O5" s="1"/>
      <c r="P5" s="1"/>
      <c r="Q5" s="1"/>
      <c r="R5" s="1"/>
      <c r="S5" s="1"/>
      <c r="T5" s="1"/>
      <c r="U5" s="1"/>
    </row>
    <row r="6">
      <c r="A6" s="1" t="s">
        <v>134</v>
      </c>
      <c r="B6" s="269" t="s">
        <v>167</v>
      </c>
      <c r="C6" s="267" t="s">
        <v>168</v>
      </c>
      <c r="D6" s="268" t="s">
        <v>169</v>
      </c>
      <c r="E6" s="1"/>
      <c r="F6" s="1"/>
      <c r="G6" s="1"/>
      <c r="H6" s="1"/>
      <c r="I6" s="1"/>
      <c r="J6" s="1"/>
      <c r="K6" s="1"/>
      <c r="L6" s="1"/>
      <c r="M6" s="1"/>
      <c r="N6" s="1"/>
      <c r="O6" s="1"/>
      <c r="P6" s="1"/>
      <c r="Q6" s="1"/>
      <c r="R6" s="1"/>
      <c r="S6" s="1"/>
      <c r="T6" s="1"/>
      <c r="U6" s="1"/>
    </row>
    <row r="7">
      <c r="A7" s="1" t="s">
        <v>170</v>
      </c>
      <c r="B7" s="270" t="s">
        <v>171</v>
      </c>
      <c r="C7" s="267" t="s">
        <v>172</v>
      </c>
      <c r="D7" s="268" t="s">
        <v>173</v>
      </c>
      <c r="E7" s="1"/>
      <c r="F7" s="1"/>
      <c r="G7" s="1"/>
      <c r="H7" s="1"/>
      <c r="I7" s="1"/>
      <c r="J7" s="1"/>
      <c r="K7" s="1"/>
      <c r="L7" s="1"/>
      <c r="M7" s="1"/>
      <c r="N7" s="1"/>
      <c r="O7" s="1"/>
      <c r="P7" s="1"/>
      <c r="Q7" s="1"/>
      <c r="R7" s="1"/>
      <c r="S7" s="1"/>
      <c r="T7" s="1"/>
      <c r="U7" s="1"/>
    </row>
    <row r="8">
      <c r="A8" s="1" t="s">
        <v>174</v>
      </c>
      <c r="B8" s="271" t="s">
        <v>175</v>
      </c>
      <c r="C8" s="267" t="s">
        <v>176</v>
      </c>
      <c r="D8" s="268" t="s">
        <v>177</v>
      </c>
      <c r="E8" s="1"/>
      <c r="F8" s="1"/>
      <c r="G8" s="1"/>
      <c r="H8" s="1"/>
      <c r="I8" s="1"/>
      <c r="J8" s="1"/>
      <c r="K8" s="1"/>
      <c r="L8" s="1"/>
      <c r="M8" s="1"/>
      <c r="N8" s="1"/>
      <c r="O8" s="1"/>
      <c r="P8" s="1"/>
      <c r="Q8" s="1"/>
      <c r="R8" s="1"/>
      <c r="S8" s="1"/>
      <c r="T8" s="1"/>
      <c r="U8" s="1"/>
    </row>
    <row r="9">
      <c r="A9" s="1"/>
      <c r="B9" s="1"/>
      <c r="C9" s="272"/>
      <c r="D9" s="272"/>
      <c r="E9" s="1"/>
      <c r="F9" s="1"/>
      <c r="G9" s="1"/>
      <c r="H9" s="1"/>
      <c r="I9" s="1"/>
      <c r="J9" s="1"/>
      <c r="K9" s="1"/>
      <c r="L9" s="1"/>
      <c r="M9" s="1"/>
      <c r="N9" s="1"/>
      <c r="O9" s="1"/>
      <c r="P9" s="1"/>
      <c r="Q9" s="1"/>
      <c r="R9" s="1"/>
      <c r="S9" s="1"/>
      <c r="T9" s="1"/>
      <c r="U9" s="1"/>
    </row>
    <row r="10">
      <c r="A10" s="1"/>
      <c r="B10" s="273"/>
      <c r="C10" s="273"/>
      <c r="D10" s="273"/>
      <c r="E10" s="1"/>
      <c r="F10" s="1"/>
      <c r="G10" s="1"/>
      <c r="H10" s="1"/>
      <c r="I10" s="1"/>
      <c r="J10" s="1"/>
      <c r="K10" s="1"/>
      <c r="L10" s="1"/>
      <c r="M10" s="1"/>
      <c r="N10" s="1"/>
      <c r="O10" s="1"/>
      <c r="P10" s="1"/>
      <c r="Q10" s="1"/>
      <c r="R10" s="1"/>
      <c r="S10" s="1"/>
      <c r="T10" s="1"/>
      <c r="U10" s="1"/>
    </row>
    <row r="11">
      <c r="A11" s="1"/>
      <c r="B11" s="274" t="s">
        <v>178</v>
      </c>
      <c r="C11" s="274" t="s">
        <v>179</v>
      </c>
      <c r="D11" s="274" t="s">
        <v>180</v>
      </c>
      <c r="E11" s="274"/>
      <c r="F11" s="1"/>
      <c r="G11" s="1"/>
      <c r="H11" s="1"/>
      <c r="I11" s="1"/>
      <c r="J11" s="1"/>
      <c r="K11" s="1"/>
      <c r="L11" s="1"/>
      <c r="M11" s="1"/>
      <c r="N11" s="1"/>
      <c r="O11" s="1"/>
      <c r="P11" s="1"/>
      <c r="Q11" s="1"/>
      <c r="R11" s="1"/>
      <c r="S11" s="1"/>
      <c r="T11" s="1"/>
      <c r="U11" s="1"/>
    </row>
    <row r="12">
      <c r="A12" s="1"/>
      <c r="B12" s="274" t="s">
        <v>181</v>
      </c>
      <c r="C12" s="274" t="s">
        <v>182</v>
      </c>
      <c r="D12" s="274" t="s">
        <v>183</v>
      </c>
      <c r="E12" s="274"/>
      <c r="F12" s="1"/>
      <c r="G12" s="1"/>
      <c r="H12" s="1"/>
      <c r="I12" s="1"/>
      <c r="J12" s="1"/>
      <c r="K12" s="1"/>
      <c r="L12" s="1"/>
      <c r="M12" s="1"/>
      <c r="N12" s="1"/>
      <c r="O12" s="1"/>
      <c r="P12" s="1"/>
      <c r="Q12" s="1"/>
      <c r="R12" s="1"/>
      <c r="S12" s="1"/>
      <c r="T12" s="1"/>
      <c r="U12" s="1"/>
    </row>
    <row r="13">
      <c r="A13" s="1"/>
      <c r="B13" s="274"/>
      <c r="C13" s="274" t="s">
        <v>184</v>
      </c>
      <c r="D13" s="274" t="s">
        <v>185</v>
      </c>
      <c r="E13" s="274"/>
      <c r="F13" s="1"/>
      <c r="G13" s="1"/>
      <c r="H13" s="1"/>
      <c r="I13" s="1"/>
      <c r="J13" s="1"/>
      <c r="K13" s="1"/>
      <c r="L13" s="1"/>
      <c r="M13" s="1"/>
      <c r="N13" s="1"/>
      <c r="O13" s="1"/>
      <c r="P13" s="1"/>
      <c r="Q13" s="1"/>
      <c r="R13" s="1"/>
      <c r="S13" s="1"/>
      <c r="T13" s="1"/>
      <c r="U13" s="1"/>
    </row>
    <row r="14">
      <c r="A14" s="1"/>
      <c r="B14" s="274"/>
      <c r="C14" s="274" t="s">
        <v>101</v>
      </c>
      <c r="D14" s="274" t="s">
        <v>186</v>
      </c>
      <c r="E14" s="274"/>
      <c r="F14" s="1"/>
      <c r="G14" s="1"/>
      <c r="H14" s="1"/>
      <c r="I14" s="1"/>
      <c r="J14" s="1"/>
      <c r="K14" s="1"/>
      <c r="L14" s="1"/>
      <c r="M14" s="1"/>
      <c r="N14" s="1"/>
      <c r="O14" s="1"/>
      <c r="P14" s="1"/>
      <c r="Q14" s="1"/>
      <c r="R14" s="1"/>
      <c r="S14" s="1"/>
      <c r="T14" s="1"/>
      <c r="U14" s="1"/>
    </row>
    <row r="15">
      <c r="A15" s="1"/>
      <c r="B15" s="274"/>
      <c r="C15" s="274" t="s">
        <v>187</v>
      </c>
      <c r="D15" s="274" t="s">
        <v>188</v>
      </c>
      <c r="E15" s="274"/>
      <c r="F15" s="1"/>
      <c r="G15" s="1"/>
      <c r="H15" s="1"/>
      <c r="I15" s="1"/>
      <c r="J15" s="1"/>
      <c r="K15" s="1"/>
      <c r="L15" s="1"/>
      <c r="M15" s="1"/>
      <c r="N15" s="1"/>
      <c r="O15" s="1"/>
      <c r="P15" s="1"/>
      <c r="Q15" s="1"/>
      <c r="R15" s="1"/>
      <c r="S15" s="1"/>
      <c r="T15" s="1"/>
      <c r="U15" s="1"/>
    </row>
    <row r="16">
      <c r="A16" s="1"/>
      <c r="B16" s="274"/>
      <c r="C16" s="274"/>
      <c r="D16" s="274"/>
      <c r="E16" s="274"/>
      <c r="F16" s="1"/>
      <c r="G16" s="1"/>
      <c r="H16" s="1"/>
      <c r="I16" s="1"/>
      <c r="J16" s="1"/>
      <c r="K16" s="1"/>
      <c r="L16" s="1"/>
      <c r="M16" s="1"/>
      <c r="N16" s="1"/>
      <c r="O16" s="1"/>
    </row>
    <row r="17">
      <c r="A17" s="1"/>
      <c r="B17" s="274"/>
      <c r="C17" s="274"/>
      <c r="D17" s="274"/>
      <c r="E17" s="274"/>
      <c r="F17" s="1"/>
      <c r="G17" s="1"/>
      <c r="H17" s="1"/>
      <c r="I17" s="1"/>
      <c r="J17" s="1"/>
      <c r="K17" s="1"/>
      <c r="L17" s="1"/>
      <c r="M17" s="1"/>
      <c r="N17" s="1"/>
      <c r="O17" s="1"/>
    </row>
    <row r="18">
      <c r="A18" s="1"/>
      <c r="B18" s="274"/>
      <c r="C18" s="274"/>
      <c r="D18" s="274"/>
      <c r="E18" s="274"/>
      <c r="F18" s="1"/>
      <c r="G18" s="1"/>
      <c r="H18" s="1"/>
      <c r="I18" s="1"/>
      <c r="J18" s="1"/>
      <c r="K18" s="1"/>
      <c r="L18" s="1"/>
      <c r="M18" s="1"/>
      <c r="N18" s="1"/>
      <c r="O18" s="1"/>
    </row>
    <row r="19">
      <c r="A19" s="1"/>
      <c r="B19" s="274"/>
      <c r="C19" s="274"/>
      <c r="D19" s="274"/>
      <c r="E19" s="274"/>
      <c r="F19" s="1"/>
      <c r="G19" s="1"/>
      <c r="H19" s="1"/>
      <c r="I19" s="1"/>
      <c r="J19" s="1"/>
      <c r="K19" s="1"/>
      <c r="L19" s="1"/>
      <c r="M19" s="1"/>
      <c r="N19" s="1"/>
      <c r="O19" s="1"/>
    </row>
    <row r="20">
      <c r="A20" s="1"/>
      <c r="B20" s="1"/>
      <c r="C20" s="1"/>
      <c r="D20" s="1"/>
      <c r="E20" s="1"/>
      <c r="F20" s="1"/>
      <c r="G20" s="1"/>
      <c r="H20" s="1"/>
      <c r="I20" s="1"/>
      <c r="J20" s="1"/>
      <c r="K20" s="1"/>
      <c r="L20" s="1"/>
      <c r="M20" s="1"/>
      <c r="N20" s="1"/>
      <c r="O20" s="1"/>
    </row>
    <row r="21" ht="15.75" customHeight="1">
      <c r="A21" s="1"/>
      <c r="B21" s="1"/>
      <c r="C21" s="1"/>
      <c r="D21" s="1"/>
      <c r="E21" s="1"/>
      <c r="F21" s="1"/>
      <c r="G21" s="1"/>
      <c r="H21" s="1"/>
      <c r="I21" s="1"/>
      <c r="J21" s="1"/>
      <c r="K21" s="1"/>
      <c r="L21" s="1"/>
      <c r="M21" s="1"/>
      <c r="N21" s="1"/>
      <c r="O21" s="1"/>
    </row>
    <row r="22" ht="15.75" customHeight="1">
      <c r="A22" s="1"/>
      <c r="B22" s="1"/>
      <c r="C22" s="272"/>
      <c r="D22" s="272"/>
      <c r="E22" s="1"/>
      <c r="F22" s="1"/>
      <c r="G22" s="1"/>
      <c r="H22" s="1"/>
      <c r="I22" s="1"/>
      <c r="J22" s="1"/>
      <c r="K22" s="1"/>
      <c r="L22" s="1"/>
      <c r="M22" s="1"/>
      <c r="N22" s="1"/>
      <c r="O22" s="1"/>
    </row>
    <row r="23" ht="15.75" customHeight="1">
      <c r="A23" s="1"/>
      <c r="B23" s="1"/>
      <c r="C23" s="272"/>
      <c r="D23" s="272"/>
      <c r="E23" s="1"/>
      <c r="F23" s="1"/>
      <c r="G23" s="1"/>
      <c r="H23" s="1"/>
      <c r="I23" s="1"/>
      <c r="J23" s="1"/>
      <c r="K23" s="1"/>
      <c r="L23" s="1"/>
      <c r="M23" s="1"/>
      <c r="N23" s="1"/>
      <c r="O23" s="1"/>
    </row>
    <row r="24" ht="15.75" customHeight="1">
      <c r="A24" s="1"/>
      <c r="B24" s="1"/>
      <c r="C24" s="272"/>
      <c r="D24" s="272"/>
      <c r="E24" s="1"/>
      <c r="F24" s="1"/>
      <c r="G24" s="1"/>
      <c r="H24" s="1"/>
      <c r="I24" s="1"/>
      <c r="J24" s="1"/>
      <c r="K24" s="1"/>
      <c r="L24" s="1"/>
      <c r="M24" s="1"/>
      <c r="N24" s="1"/>
      <c r="O24" s="1"/>
    </row>
    <row r="25" ht="15.75" customHeight="1">
      <c r="A25" s="1"/>
      <c r="B25" s="1"/>
      <c r="C25" s="272"/>
      <c r="D25" s="272"/>
      <c r="E25" s="1"/>
      <c r="F25" s="1"/>
      <c r="G25" s="1"/>
      <c r="H25" s="1"/>
      <c r="I25" s="1"/>
      <c r="J25" s="1"/>
      <c r="K25" s="1"/>
      <c r="L25" s="1"/>
      <c r="M25" s="1"/>
      <c r="N25" s="1"/>
      <c r="O25" s="1"/>
    </row>
    <row r="26" ht="15.75" customHeight="1">
      <c r="A26" s="1"/>
      <c r="B26" s="1"/>
      <c r="C26" s="272"/>
      <c r="D26" s="272"/>
      <c r="E26" s="1"/>
      <c r="F26" s="1"/>
      <c r="G26" s="1"/>
      <c r="H26" s="1"/>
      <c r="I26" s="1"/>
      <c r="J26" s="1"/>
      <c r="K26" s="1"/>
      <c r="L26" s="1"/>
      <c r="M26" s="1"/>
      <c r="N26" s="1"/>
      <c r="O26" s="1"/>
    </row>
    <row r="27" ht="15.75" customHeight="1">
      <c r="A27" s="1"/>
      <c r="B27" s="1"/>
      <c r="C27" s="272"/>
      <c r="D27" s="272"/>
      <c r="E27" s="1"/>
      <c r="F27" s="1"/>
      <c r="G27" s="1"/>
      <c r="H27" s="1"/>
      <c r="I27" s="1"/>
      <c r="J27" s="1"/>
      <c r="K27" s="1"/>
      <c r="L27" s="1"/>
      <c r="M27" s="1"/>
      <c r="N27" s="1"/>
      <c r="O27" s="1"/>
    </row>
    <row r="28" ht="15.75" customHeight="1">
      <c r="A28" s="1"/>
      <c r="B28" s="1"/>
      <c r="C28" s="272"/>
      <c r="D28" s="272"/>
      <c r="E28" s="1"/>
      <c r="F28" s="1"/>
      <c r="G28" s="1"/>
      <c r="H28" s="1"/>
      <c r="I28" s="1"/>
      <c r="J28" s="1"/>
      <c r="K28" s="1"/>
      <c r="L28" s="1"/>
      <c r="M28" s="1"/>
      <c r="N28" s="1"/>
      <c r="O28" s="1"/>
    </row>
    <row r="29" ht="15.75" customHeight="1">
      <c r="A29" s="1"/>
      <c r="B29" s="1"/>
      <c r="C29" s="272"/>
      <c r="D29" s="272"/>
      <c r="E29" s="1"/>
      <c r="F29" s="1"/>
      <c r="G29" s="1"/>
      <c r="H29" s="1"/>
      <c r="I29" s="1"/>
      <c r="J29" s="1"/>
      <c r="K29" s="1"/>
      <c r="L29" s="1"/>
      <c r="M29" s="1"/>
      <c r="N29" s="1"/>
      <c r="O29" s="1"/>
    </row>
    <row r="30" ht="15.75" customHeight="1">
      <c r="A30" s="1"/>
      <c r="B30" s="1"/>
      <c r="C30" s="272"/>
      <c r="D30" s="272"/>
      <c r="E30" s="1"/>
      <c r="F30" s="1"/>
      <c r="G30" s="1"/>
      <c r="H30" s="1"/>
      <c r="I30" s="1"/>
      <c r="J30" s="1"/>
      <c r="K30" s="1"/>
      <c r="L30" s="1"/>
      <c r="M30" s="1"/>
      <c r="N30" s="1"/>
      <c r="O30" s="1"/>
    </row>
    <row r="31" ht="15.75" customHeight="1">
      <c r="A31" s="1"/>
      <c r="B31" s="1"/>
      <c r="C31" s="272"/>
      <c r="D31" s="272"/>
      <c r="E31" s="1"/>
      <c r="F31" s="1"/>
      <c r="G31" s="1"/>
      <c r="H31" s="1"/>
      <c r="I31" s="1"/>
      <c r="J31" s="1"/>
      <c r="K31" s="1"/>
      <c r="L31" s="1"/>
      <c r="M31" s="1"/>
      <c r="N31" s="1"/>
      <c r="O31" s="1"/>
    </row>
    <row r="32" ht="15.75" customHeight="1">
      <c r="A32" s="1"/>
      <c r="B32" s="1"/>
      <c r="C32" s="272"/>
      <c r="D32" s="272"/>
      <c r="E32" s="1"/>
      <c r="F32" s="1"/>
      <c r="G32" s="1"/>
      <c r="H32" s="1"/>
      <c r="I32" s="1"/>
      <c r="J32" s="1"/>
      <c r="K32" s="1"/>
      <c r="L32" s="1"/>
      <c r="M32" s="1"/>
      <c r="N32" s="1"/>
      <c r="O32" s="1"/>
    </row>
    <row r="33" ht="15.75" customHeight="1">
      <c r="A33" s="1"/>
      <c r="B33" s="1"/>
      <c r="C33" s="272"/>
      <c r="D33" s="272"/>
      <c r="E33" s="1"/>
      <c r="F33" s="1"/>
      <c r="G33" s="1"/>
      <c r="H33" s="1"/>
      <c r="I33" s="1"/>
      <c r="J33" s="1"/>
      <c r="K33" s="1"/>
      <c r="L33" s="1"/>
      <c r="M33" s="1"/>
      <c r="N33" s="1"/>
      <c r="O33" s="1"/>
    </row>
    <row r="34" ht="15.75" customHeight="1">
      <c r="A34" s="1"/>
      <c r="B34" s="1"/>
      <c r="C34" s="272"/>
      <c r="D34" s="272"/>
      <c r="E34" s="1"/>
      <c r="F34" s="1"/>
      <c r="G34" s="1"/>
      <c r="H34" s="1"/>
      <c r="I34" s="1"/>
      <c r="J34" s="1"/>
      <c r="K34" s="1"/>
      <c r="L34" s="1"/>
      <c r="M34" s="1"/>
      <c r="N34" s="1"/>
      <c r="O34" s="1"/>
    </row>
    <row r="35" ht="15.75" customHeight="1">
      <c r="A35" s="1"/>
      <c r="B35" s="1"/>
      <c r="C35" s="272"/>
      <c r="D35" s="272"/>
      <c r="E35" s="1"/>
      <c r="F35" s="1"/>
      <c r="G35" s="1"/>
      <c r="H35" s="1"/>
      <c r="I35" s="1"/>
      <c r="J35" s="1"/>
      <c r="K35" s="1"/>
      <c r="L35" s="1"/>
      <c r="M35" s="1"/>
      <c r="N35" s="1"/>
      <c r="O35" s="1"/>
    </row>
    <row r="36" ht="15.75" customHeight="1">
      <c r="A36" s="1"/>
      <c r="B36" s="1"/>
      <c r="C36" s="272"/>
      <c r="D36" s="272"/>
      <c r="E36" s="1"/>
      <c r="F36" s="1"/>
      <c r="G36" s="1"/>
      <c r="H36" s="1"/>
      <c r="I36" s="1"/>
      <c r="J36" s="1"/>
      <c r="K36" s="1"/>
      <c r="L36" s="1"/>
      <c r="M36" s="1"/>
      <c r="N36" s="1"/>
      <c r="O36" s="1"/>
    </row>
    <row r="37" ht="15.75" customHeight="1">
      <c r="A37" s="1"/>
      <c r="B37" s="1"/>
      <c r="C37" s="272"/>
      <c r="D37" s="272"/>
      <c r="E37" s="1"/>
      <c r="F37" s="1"/>
      <c r="G37" s="1"/>
      <c r="H37" s="1"/>
      <c r="I37" s="1"/>
      <c r="J37" s="1"/>
      <c r="K37" s="1"/>
      <c r="L37" s="1"/>
      <c r="M37" s="1"/>
      <c r="N37" s="1"/>
      <c r="O37" s="1"/>
    </row>
    <row r="38" ht="15.75" customHeight="1">
      <c r="A38" s="1"/>
      <c r="B38" s="1"/>
      <c r="C38" s="272"/>
      <c r="D38" s="272"/>
      <c r="E38" s="1"/>
      <c r="F38" s="1"/>
      <c r="G38" s="1"/>
      <c r="H38" s="1"/>
      <c r="I38" s="1"/>
      <c r="J38" s="1"/>
      <c r="K38" s="1"/>
      <c r="L38" s="1"/>
      <c r="M38" s="1"/>
      <c r="N38" s="1"/>
      <c r="O38" s="1"/>
    </row>
    <row r="39" ht="15.75" customHeight="1">
      <c r="A39" s="1"/>
      <c r="B39" s="1"/>
      <c r="C39" s="272"/>
      <c r="D39" s="272"/>
      <c r="E39" s="1"/>
      <c r="F39" s="1"/>
      <c r="G39" s="1"/>
      <c r="H39" s="1"/>
      <c r="I39" s="1"/>
      <c r="J39" s="1"/>
      <c r="K39" s="1"/>
      <c r="L39" s="1"/>
      <c r="M39" s="1"/>
      <c r="N39" s="1"/>
      <c r="O39" s="1"/>
    </row>
    <row r="40" ht="15.75" customHeight="1">
      <c r="A40" s="1"/>
      <c r="B40" s="1"/>
      <c r="C40" s="272"/>
      <c r="D40" s="272"/>
      <c r="E40" s="1"/>
      <c r="F40" s="1"/>
      <c r="G40" s="1"/>
      <c r="H40" s="1"/>
      <c r="I40" s="1"/>
      <c r="J40" s="1"/>
      <c r="K40" s="1"/>
      <c r="L40" s="1"/>
      <c r="M40" s="1"/>
      <c r="N40" s="1"/>
      <c r="O40" s="1"/>
    </row>
    <row r="41" ht="15.75" customHeight="1">
      <c r="A41" s="1"/>
      <c r="B41" s="1"/>
      <c r="C41" s="272"/>
      <c r="D41" s="272"/>
      <c r="E41" s="1"/>
      <c r="F41" s="1"/>
      <c r="G41" s="1"/>
      <c r="H41" s="1"/>
      <c r="I41" s="1"/>
      <c r="J41" s="1"/>
      <c r="K41" s="1"/>
      <c r="L41" s="1"/>
      <c r="M41" s="1"/>
      <c r="N41" s="1"/>
      <c r="O41" s="1"/>
    </row>
    <row r="42" ht="15.75" customHeight="1">
      <c r="A42" s="1"/>
      <c r="B42" s="1"/>
      <c r="C42" s="272"/>
      <c r="D42" s="272"/>
      <c r="E42" s="1"/>
      <c r="F42" s="1"/>
      <c r="G42" s="1"/>
      <c r="H42" s="1"/>
      <c r="I42" s="1"/>
      <c r="J42" s="1"/>
      <c r="K42" s="1"/>
      <c r="L42" s="1"/>
      <c r="M42" s="1"/>
      <c r="N42" s="1"/>
      <c r="O42" s="1"/>
    </row>
    <row r="43" ht="15.75" customHeight="1">
      <c r="A43" s="1"/>
      <c r="B43" s="1"/>
      <c r="C43" s="272"/>
      <c r="D43" s="272"/>
      <c r="E43" s="1"/>
      <c r="F43" s="1"/>
      <c r="G43" s="1"/>
      <c r="H43" s="1"/>
      <c r="I43" s="1"/>
      <c r="J43" s="1"/>
      <c r="K43" s="1"/>
      <c r="L43" s="1"/>
      <c r="M43" s="1"/>
      <c r="N43" s="1"/>
      <c r="O43" s="1"/>
    </row>
    <row r="44" ht="15.75" customHeight="1">
      <c r="A44" s="1"/>
      <c r="B44" s="1"/>
      <c r="C44" s="272"/>
      <c r="D44" s="272"/>
      <c r="E44" s="1"/>
      <c r="F44" s="1"/>
      <c r="G44" s="1"/>
      <c r="H44" s="1"/>
      <c r="I44" s="1"/>
      <c r="J44" s="1"/>
      <c r="K44" s="1"/>
      <c r="L44" s="1"/>
      <c r="M44" s="1"/>
      <c r="N44" s="1"/>
      <c r="O44" s="1"/>
    </row>
    <row r="45" ht="15.75" customHeight="1">
      <c r="A45" s="1"/>
      <c r="B45" s="1"/>
      <c r="C45" s="272"/>
      <c r="D45" s="272"/>
      <c r="E45" s="1"/>
      <c r="F45" s="1"/>
      <c r="G45" s="1"/>
      <c r="H45" s="1"/>
      <c r="I45" s="1"/>
      <c r="J45" s="1"/>
      <c r="K45" s="1"/>
      <c r="L45" s="1"/>
      <c r="M45" s="1"/>
      <c r="N45" s="1"/>
      <c r="O45" s="1"/>
    </row>
    <row r="46" ht="15.75" customHeight="1">
      <c r="A46" s="1"/>
      <c r="B46" s="1"/>
      <c r="C46" s="272"/>
      <c r="D46" s="272"/>
      <c r="E46" s="1"/>
      <c r="F46" s="1"/>
      <c r="G46" s="1"/>
      <c r="H46" s="1"/>
      <c r="I46" s="1"/>
      <c r="J46" s="1"/>
      <c r="K46" s="1"/>
      <c r="L46" s="1"/>
      <c r="M46" s="1"/>
      <c r="N46" s="1"/>
      <c r="O46" s="1"/>
    </row>
    <row r="47" ht="15.75" customHeight="1">
      <c r="A47" s="1"/>
      <c r="B47" s="1"/>
      <c r="C47" s="272"/>
      <c r="D47" s="272"/>
      <c r="E47" s="1"/>
      <c r="F47" s="1"/>
      <c r="G47" s="1"/>
      <c r="H47" s="1"/>
      <c r="I47" s="1"/>
      <c r="J47" s="1"/>
      <c r="K47" s="1"/>
      <c r="L47" s="1"/>
      <c r="M47" s="1"/>
      <c r="N47" s="1"/>
      <c r="O47" s="1"/>
    </row>
    <row r="48" ht="15.75" customHeight="1">
      <c r="A48" s="1"/>
      <c r="B48" s="1"/>
      <c r="C48" s="272"/>
      <c r="D48" s="272"/>
      <c r="E48" s="1"/>
      <c r="F48" s="1"/>
      <c r="G48" s="1"/>
      <c r="H48" s="1"/>
      <c r="I48" s="1"/>
      <c r="J48" s="1"/>
      <c r="K48" s="1"/>
      <c r="L48" s="1"/>
      <c r="M48" s="1"/>
      <c r="N48" s="1"/>
      <c r="O48" s="1"/>
    </row>
    <row r="49" ht="15.75" customHeight="1">
      <c r="A49" s="1"/>
      <c r="B49" s="1"/>
      <c r="C49" s="272"/>
      <c r="D49" s="272"/>
      <c r="E49" s="1"/>
      <c r="F49" s="1"/>
      <c r="G49" s="1"/>
      <c r="H49" s="1"/>
      <c r="I49" s="1"/>
      <c r="J49" s="1"/>
      <c r="K49" s="1"/>
      <c r="L49" s="1"/>
      <c r="M49" s="1"/>
      <c r="N49" s="1"/>
      <c r="O49" s="1"/>
    </row>
    <row r="50" ht="15.75" customHeight="1">
      <c r="A50" s="1"/>
      <c r="B50" s="1"/>
      <c r="C50" s="272"/>
      <c r="D50" s="272"/>
      <c r="E50" s="1"/>
      <c r="F50" s="1"/>
      <c r="G50" s="1"/>
      <c r="H50" s="1"/>
      <c r="I50" s="1"/>
      <c r="J50" s="1"/>
      <c r="K50" s="1"/>
      <c r="L50" s="1"/>
      <c r="M50" s="1"/>
      <c r="N50" s="1"/>
      <c r="O50" s="1"/>
    </row>
    <row r="51" ht="15.75" customHeight="1">
      <c r="A51" s="1"/>
      <c r="B51" s="1"/>
      <c r="C51" s="272"/>
      <c r="D51" s="272"/>
      <c r="E51" s="1"/>
      <c r="F51" s="1"/>
      <c r="G51" s="1"/>
      <c r="H51" s="1"/>
      <c r="I51" s="1"/>
      <c r="J51" s="1"/>
      <c r="K51" s="1"/>
      <c r="L51" s="1"/>
      <c r="M51" s="1"/>
      <c r="N51" s="1"/>
      <c r="O51" s="1"/>
    </row>
    <row r="52" ht="15.75" customHeight="1">
      <c r="A52" s="1"/>
      <c r="B52" s="1"/>
      <c r="C52" s="272"/>
      <c r="D52" s="272"/>
    </row>
    <row r="53" ht="15.75" customHeight="1">
      <c r="A53" s="1"/>
      <c r="B53" s="1"/>
      <c r="C53" s="272"/>
      <c r="D53" s="272"/>
    </row>
    <row r="54" ht="15.75" customHeight="1">
      <c r="A54" s="1"/>
      <c r="B54" s="1"/>
      <c r="C54" s="272"/>
      <c r="D54" s="272"/>
    </row>
    <row r="55" ht="15.75" customHeight="1">
      <c r="A55" s="1"/>
      <c r="B55" s="1"/>
      <c r="C55" s="272"/>
      <c r="D55" s="272"/>
    </row>
    <row r="56" ht="15.75" customHeight="1">
      <c r="A56" s="1"/>
      <c r="B56" s="1"/>
      <c r="C56" s="272"/>
      <c r="D56" s="272"/>
    </row>
    <row r="57" ht="15.75" customHeight="1">
      <c r="A57" s="1"/>
      <c r="B57" s="1"/>
      <c r="C57" s="272"/>
      <c r="D57" s="272"/>
    </row>
    <row r="58" ht="15.75" customHeight="1">
      <c r="A58" s="1"/>
      <c r="B58" s="1"/>
      <c r="C58" s="272"/>
      <c r="D58" s="272"/>
    </row>
    <row r="59" ht="15.75" customHeight="1">
      <c r="A59" s="1"/>
      <c r="B59" s="1"/>
      <c r="C59" s="272"/>
      <c r="D59" s="272"/>
    </row>
    <row r="60" ht="15.75" customHeight="1">
      <c r="A60" s="1"/>
      <c r="B60" s="1"/>
      <c r="C60" s="272"/>
      <c r="D60" s="272"/>
    </row>
    <row r="61" ht="15.75" customHeight="1">
      <c r="A61" s="1"/>
      <c r="B61" s="1"/>
      <c r="C61" s="272"/>
      <c r="D61" s="272"/>
    </row>
    <row r="62" ht="15.75" customHeight="1">
      <c r="A62" s="1"/>
      <c r="B62" s="1"/>
      <c r="C62" s="272"/>
      <c r="D62" s="272"/>
    </row>
    <row r="63" ht="15.75" customHeight="1">
      <c r="A63" s="1"/>
      <c r="B63" s="1"/>
      <c r="C63" s="272"/>
      <c r="D63" s="272"/>
    </row>
    <row r="64" ht="15.75" customHeight="1">
      <c r="A64" s="1"/>
      <c r="B64" s="1"/>
      <c r="C64" s="272"/>
      <c r="D64" s="272"/>
    </row>
    <row r="65" ht="15.75" customHeight="1">
      <c r="A65" s="1"/>
      <c r="B65" s="1"/>
      <c r="C65" s="272"/>
      <c r="D65" s="272"/>
    </row>
    <row r="66" ht="15.75" customHeight="1">
      <c r="A66" s="1"/>
      <c r="B66" s="1"/>
      <c r="C66" s="272"/>
      <c r="D66" s="272"/>
    </row>
    <row r="67" ht="15.75" customHeight="1">
      <c r="A67" s="1"/>
      <c r="B67" s="1"/>
      <c r="C67" s="272"/>
      <c r="D67" s="272"/>
    </row>
    <row r="68" ht="15.75" customHeight="1">
      <c r="A68" s="1"/>
      <c r="B68" s="1"/>
      <c r="C68" s="272"/>
      <c r="D68" s="272"/>
    </row>
    <row r="69" ht="15.75" customHeight="1">
      <c r="A69" s="1"/>
      <c r="B69" s="1"/>
      <c r="C69" s="272"/>
      <c r="D69" s="272"/>
    </row>
    <row r="70" ht="15.75" customHeight="1">
      <c r="A70" s="1"/>
      <c r="B70" s="1"/>
      <c r="C70" s="272"/>
      <c r="D70" s="272"/>
    </row>
    <row r="71" ht="15.75" customHeight="1">
      <c r="A71" s="1"/>
      <c r="B71" s="1"/>
      <c r="C71" s="272"/>
      <c r="D71" s="272"/>
    </row>
    <row r="72" ht="15.75" customHeight="1">
      <c r="A72" s="1"/>
      <c r="B72" s="1"/>
      <c r="C72" s="272"/>
      <c r="D72" s="272"/>
    </row>
    <row r="73" ht="15.75" customHeight="1">
      <c r="A73" s="1"/>
      <c r="B73" s="1"/>
      <c r="C73" s="272"/>
      <c r="D73" s="272"/>
    </row>
    <row r="74" ht="15.75" customHeight="1">
      <c r="A74" s="1"/>
      <c r="B74" s="1"/>
      <c r="C74" s="272"/>
      <c r="D74" s="272"/>
    </row>
    <row r="75" ht="15.75" customHeight="1">
      <c r="A75" s="1"/>
      <c r="B75" s="1"/>
      <c r="C75" s="272"/>
      <c r="D75" s="272"/>
    </row>
    <row r="76" ht="15.75" customHeight="1">
      <c r="A76" s="1"/>
      <c r="B76" s="1"/>
      <c r="C76" s="272"/>
      <c r="D76" s="272"/>
    </row>
    <row r="77" ht="15.75" customHeight="1">
      <c r="A77" s="1"/>
      <c r="B77" s="1"/>
      <c r="C77" s="272"/>
      <c r="D77" s="272"/>
    </row>
    <row r="78" ht="15.75" customHeight="1">
      <c r="A78" s="1"/>
      <c r="B78" s="1"/>
      <c r="C78" s="272"/>
      <c r="D78" s="272"/>
    </row>
    <row r="79" ht="15.75" customHeight="1">
      <c r="A79" s="1"/>
      <c r="B79" s="1"/>
      <c r="C79" s="272"/>
      <c r="D79" s="272"/>
    </row>
    <row r="80" ht="15.75" customHeight="1">
      <c r="A80" s="1"/>
      <c r="B80" s="1"/>
      <c r="C80" s="272"/>
      <c r="D80" s="272"/>
    </row>
    <row r="81" ht="15.75" customHeight="1">
      <c r="A81" s="1"/>
      <c r="B81" s="1"/>
      <c r="C81" s="272"/>
      <c r="D81" s="272"/>
    </row>
    <row r="82" ht="15.75" customHeight="1">
      <c r="A82" s="1"/>
      <c r="B82" s="1"/>
      <c r="C82" s="272"/>
      <c r="D82" s="272"/>
    </row>
    <row r="83" ht="15.75" customHeight="1">
      <c r="A83" s="1"/>
      <c r="B83" s="1"/>
      <c r="C83" s="272"/>
      <c r="D83" s="272"/>
    </row>
    <row r="84" ht="15.75" customHeight="1">
      <c r="A84" s="1"/>
      <c r="B84" s="1"/>
      <c r="C84" s="272"/>
      <c r="D84" s="272"/>
    </row>
    <row r="85" ht="15.75" customHeight="1">
      <c r="A85" s="1"/>
      <c r="B85" s="1"/>
      <c r="C85" s="272"/>
      <c r="D85" s="272"/>
    </row>
    <row r="86" ht="15.75" customHeight="1">
      <c r="A86" s="1"/>
      <c r="B86" s="1"/>
      <c r="C86" s="272"/>
      <c r="D86" s="272"/>
    </row>
    <row r="87" ht="15.75" customHeight="1">
      <c r="A87" s="1"/>
      <c r="B87" s="1"/>
      <c r="C87" s="272"/>
      <c r="D87" s="272"/>
    </row>
    <row r="88" ht="15.75" customHeight="1">
      <c r="A88" s="1"/>
      <c r="B88" s="1"/>
      <c r="C88" s="272"/>
      <c r="D88" s="272"/>
    </row>
    <row r="89" ht="15.75" customHeight="1">
      <c r="A89" s="1"/>
      <c r="B89" s="1"/>
      <c r="C89" s="272"/>
      <c r="D89" s="272"/>
    </row>
    <row r="90" ht="15.75" customHeight="1">
      <c r="A90" s="1"/>
      <c r="B90" s="1"/>
      <c r="C90" s="272"/>
      <c r="D90" s="272"/>
    </row>
    <row r="91" ht="15.75" customHeight="1">
      <c r="A91" s="1"/>
      <c r="B91" s="1"/>
      <c r="C91" s="272"/>
      <c r="D91" s="272"/>
    </row>
    <row r="92" ht="15.75" customHeight="1">
      <c r="A92" s="1"/>
      <c r="B92" s="1"/>
      <c r="C92" s="272"/>
      <c r="D92" s="272"/>
    </row>
    <row r="93" ht="15.75" customHeight="1">
      <c r="A93" s="1"/>
      <c r="B93" s="1"/>
      <c r="C93" s="272"/>
      <c r="D93" s="272"/>
    </row>
    <row r="94" ht="15.75" customHeight="1">
      <c r="A94" s="1"/>
      <c r="B94" s="1"/>
      <c r="C94" s="272"/>
      <c r="D94" s="272"/>
    </row>
    <row r="95" ht="15.75" customHeight="1">
      <c r="A95" s="1"/>
      <c r="B95" s="1"/>
      <c r="C95" s="272"/>
      <c r="D95" s="272"/>
    </row>
    <row r="96" ht="15.75" customHeight="1">
      <c r="A96" s="1"/>
      <c r="B96" s="1"/>
      <c r="C96" s="272"/>
      <c r="D96" s="272"/>
    </row>
    <row r="97" ht="15.75" customHeight="1">
      <c r="A97" s="1"/>
      <c r="B97" s="1"/>
      <c r="C97" s="272"/>
      <c r="D97" s="272"/>
    </row>
    <row r="98" ht="15.75" customHeight="1">
      <c r="A98" s="1"/>
      <c r="B98" s="1"/>
      <c r="C98" s="272"/>
      <c r="D98" s="272"/>
    </row>
    <row r="99" ht="15.75" customHeight="1">
      <c r="A99" s="1"/>
      <c r="B99" s="1"/>
      <c r="C99" s="272"/>
      <c r="D99" s="272"/>
    </row>
    <row r="100" ht="15.75" customHeight="1">
      <c r="A100" s="1"/>
      <c r="B100" s="1"/>
      <c r="C100" s="272"/>
      <c r="D100" s="272"/>
    </row>
    <row r="101" ht="15.75" customHeight="1">
      <c r="A101" s="1"/>
      <c r="B101" s="1"/>
      <c r="C101" s="272"/>
      <c r="D101" s="272"/>
    </row>
    <row r="102" ht="15.75" customHeight="1">
      <c r="A102" s="1"/>
      <c r="B102" s="1"/>
      <c r="C102" s="272"/>
      <c r="D102" s="272"/>
    </row>
    <row r="103" ht="15.75" customHeight="1">
      <c r="A103" s="1"/>
      <c r="B103" s="1"/>
      <c r="C103" s="272"/>
      <c r="D103" s="272"/>
    </row>
    <row r="104" ht="15.75" customHeight="1">
      <c r="A104" s="1"/>
      <c r="B104" s="1"/>
      <c r="C104" s="272"/>
      <c r="D104" s="272"/>
    </row>
    <row r="105" ht="15.75" customHeight="1">
      <c r="A105" s="1"/>
      <c r="B105" s="1"/>
      <c r="C105" s="272"/>
      <c r="D105" s="272"/>
    </row>
    <row r="106" ht="15.75" customHeight="1">
      <c r="A106" s="1"/>
      <c r="B106" s="1"/>
      <c r="C106" s="272"/>
      <c r="D106" s="272"/>
    </row>
    <row r="107" ht="15.75" customHeight="1">
      <c r="A107" s="1"/>
      <c r="B107" s="1"/>
      <c r="C107" s="272"/>
      <c r="D107" s="272"/>
    </row>
    <row r="108" ht="15.75" customHeight="1">
      <c r="A108" s="1"/>
      <c r="B108" s="1"/>
      <c r="C108" s="272"/>
      <c r="D108" s="272"/>
    </row>
    <row r="109" ht="15.75" customHeight="1">
      <c r="A109" s="1"/>
      <c r="B109" s="1"/>
      <c r="C109" s="272"/>
      <c r="D109" s="272"/>
    </row>
    <row r="110" ht="15.75" customHeight="1">
      <c r="A110" s="1"/>
      <c r="B110" s="1"/>
      <c r="C110" s="272"/>
      <c r="D110" s="272"/>
    </row>
    <row r="111" ht="15.75" customHeight="1">
      <c r="A111" s="1"/>
      <c r="B111" s="1"/>
      <c r="C111" s="272"/>
      <c r="D111" s="272"/>
    </row>
    <row r="112" ht="15.75" customHeight="1">
      <c r="A112" s="1"/>
      <c r="B112" s="1"/>
      <c r="C112" s="272"/>
      <c r="D112" s="272"/>
    </row>
    <row r="113" ht="15.75" customHeight="1">
      <c r="A113" s="1"/>
      <c r="B113" s="1"/>
      <c r="C113" s="272"/>
      <c r="D113" s="272"/>
    </row>
    <row r="114" ht="15.75" customHeight="1">
      <c r="A114" s="1"/>
      <c r="B114" s="1"/>
      <c r="C114" s="272"/>
      <c r="D114" s="272"/>
    </row>
    <row r="115" ht="15.75" customHeight="1">
      <c r="A115" s="1"/>
      <c r="B115" s="1"/>
      <c r="C115" s="272"/>
      <c r="D115" s="272"/>
    </row>
    <row r="116" ht="15.75" customHeight="1">
      <c r="A116" s="1"/>
      <c r="B116" s="1"/>
      <c r="C116" s="272"/>
      <c r="D116" s="272"/>
    </row>
    <row r="117" ht="15.75" customHeight="1">
      <c r="A117" s="1"/>
      <c r="B117" s="1"/>
      <c r="C117" s="272"/>
      <c r="D117" s="272"/>
    </row>
    <row r="118" ht="15.75" customHeight="1">
      <c r="A118" s="1"/>
      <c r="B118" s="1"/>
      <c r="C118" s="272"/>
      <c r="D118" s="272"/>
    </row>
    <row r="119" ht="15.75" customHeight="1">
      <c r="A119" s="1"/>
      <c r="B119" s="1"/>
      <c r="C119" s="272"/>
      <c r="D119" s="272"/>
    </row>
    <row r="120" ht="15.75" customHeight="1">
      <c r="A120" s="1"/>
      <c r="B120" s="1"/>
      <c r="C120" s="272"/>
      <c r="D120" s="272"/>
    </row>
    <row r="121" ht="15.75" customHeight="1">
      <c r="A121" s="1"/>
      <c r="B121" s="1"/>
      <c r="C121" s="272"/>
      <c r="D121" s="272"/>
    </row>
    <row r="122" ht="15.75" customHeight="1">
      <c r="A122" s="1"/>
      <c r="B122" s="1"/>
      <c r="C122" s="272"/>
      <c r="D122" s="272"/>
    </row>
    <row r="123" ht="15.75" customHeight="1">
      <c r="A123" s="1"/>
      <c r="B123" s="1"/>
      <c r="C123" s="272"/>
      <c r="D123" s="272"/>
    </row>
    <row r="124" ht="15.75" customHeight="1">
      <c r="A124" s="1"/>
      <c r="B124" s="1"/>
      <c r="C124" s="272"/>
      <c r="D124" s="272"/>
    </row>
    <row r="125" ht="15.75" customHeight="1">
      <c r="A125" s="1"/>
      <c r="B125" s="1"/>
      <c r="C125" s="272"/>
      <c r="D125" s="272"/>
    </row>
    <row r="126" ht="15.75" customHeight="1">
      <c r="A126" s="1"/>
      <c r="B126" s="1"/>
      <c r="C126" s="272"/>
      <c r="D126" s="272"/>
    </row>
    <row r="127" ht="15.75" customHeight="1">
      <c r="A127" s="1"/>
      <c r="B127" s="1"/>
      <c r="C127" s="272"/>
      <c r="D127" s="272"/>
    </row>
    <row r="128" ht="15.75" customHeight="1">
      <c r="A128" s="1"/>
      <c r="B128" s="1"/>
      <c r="C128" s="272"/>
      <c r="D128" s="272"/>
    </row>
    <row r="129" ht="15.75" customHeight="1">
      <c r="A129" s="1"/>
      <c r="B129" s="1"/>
      <c r="C129" s="272"/>
      <c r="D129" s="272"/>
    </row>
    <row r="130" ht="15.75" customHeight="1">
      <c r="A130" s="1"/>
      <c r="B130" s="1"/>
      <c r="C130" s="272"/>
      <c r="D130" s="272"/>
    </row>
    <row r="131" ht="15.75" customHeight="1">
      <c r="A131" s="1"/>
      <c r="B131" s="1"/>
      <c r="C131" s="272"/>
      <c r="D131" s="272"/>
    </row>
    <row r="132" ht="15.75" customHeight="1">
      <c r="A132" s="1"/>
      <c r="B132" s="1"/>
      <c r="C132" s="272"/>
      <c r="D132" s="272"/>
    </row>
    <row r="133" ht="15.75" customHeight="1">
      <c r="A133" s="1"/>
      <c r="B133" s="1"/>
      <c r="C133" s="272"/>
      <c r="D133" s="272"/>
    </row>
    <row r="134" ht="15.75" customHeight="1">
      <c r="A134" s="1"/>
      <c r="B134" s="1"/>
      <c r="C134" s="272"/>
      <c r="D134" s="272"/>
    </row>
    <row r="135" ht="15.75" customHeight="1">
      <c r="A135" s="1"/>
      <c r="B135" s="1"/>
      <c r="C135" s="272"/>
      <c r="D135" s="272"/>
    </row>
    <row r="136" ht="15.75" customHeight="1">
      <c r="A136" s="1"/>
      <c r="B136" s="1"/>
      <c r="C136" s="272"/>
      <c r="D136" s="272"/>
    </row>
    <row r="137" ht="15.75" customHeight="1">
      <c r="A137" s="1"/>
      <c r="B137" s="1"/>
      <c r="C137" s="272"/>
      <c r="D137" s="272"/>
    </row>
    <row r="138" ht="15.75" customHeight="1">
      <c r="A138" s="1"/>
      <c r="B138" s="1"/>
      <c r="C138" s="272"/>
      <c r="D138" s="272"/>
    </row>
    <row r="139" ht="15.75" customHeight="1">
      <c r="A139" s="1"/>
      <c r="B139" s="1"/>
      <c r="C139" s="272"/>
      <c r="D139" s="272"/>
    </row>
    <row r="140" ht="15.75" customHeight="1">
      <c r="A140" s="1"/>
      <c r="B140" s="1"/>
      <c r="C140" s="272"/>
      <c r="D140" s="272"/>
    </row>
    <row r="141" ht="15.75" customHeight="1">
      <c r="A141" s="1"/>
      <c r="B141" s="1"/>
      <c r="C141" s="272"/>
      <c r="D141" s="272"/>
    </row>
    <row r="142" ht="15.75" customHeight="1">
      <c r="A142" s="1"/>
      <c r="B142" s="1"/>
      <c r="C142" s="272"/>
      <c r="D142" s="272"/>
    </row>
    <row r="143" ht="15.75" customHeight="1">
      <c r="A143" s="1"/>
      <c r="B143" s="1"/>
      <c r="C143" s="272"/>
      <c r="D143" s="272"/>
    </row>
    <row r="144" ht="15.75" customHeight="1">
      <c r="A144" s="1"/>
      <c r="B144" s="1"/>
      <c r="C144" s="272"/>
      <c r="D144" s="272"/>
    </row>
    <row r="145" ht="15.75" customHeight="1">
      <c r="A145" s="1"/>
      <c r="B145" s="1"/>
      <c r="C145" s="272"/>
      <c r="D145" s="272"/>
    </row>
    <row r="146" ht="15.75" customHeight="1">
      <c r="A146" s="1"/>
      <c r="B146" s="1"/>
      <c r="C146" s="272"/>
      <c r="D146" s="272"/>
    </row>
    <row r="147" ht="15.75" customHeight="1">
      <c r="A147" s="1"/>
      <c r="B147" s="1"/>
      <c r="C147" s="272"/>
      <c r="D147" s="272"/>
    </row>
    <row r="148" ht="15.75" customHeight="1">
      <c r="A148" s="1"/>
      <c r="B148" s="1"/>
      <c r="C148" s="272"/>
      <c r="D148" s="272"/>
    </row>
    <row r="149" ht="15.75" customHeight="1">
      <c r="A149" s="1"/>
      <c r="B149" s="1"/>
      <c r="C149" s="272"/>
      <c r="D149" s="272"/>
    </row>
    <row r="150" ht="15.75" customHeight="1">
      <c r="A150" s="1"/>
      <c r="B150" s="1"/>
      <c r="C150" s="272"/>
      <c r="D150" s="272"/>
    </row>
    <row r="151" ht="15.75" customHeight="1">
      <c r="A151" s="1"/>
      <c r="B151" s="1"/>
      <c r="C151" s="272"/>
      <c r="D151" s="272"/>
    </row>
    <row r="152" ht="15.75" customHeight="1">
      <c r="A152" s="1"/>
      <c r="B152" s="1"/>
      <c r="C152" s="272"/>
      <c r="D152" s="272"/>
    </row>
    <row r="153" ht="15.75" customHeight="1">
      <c r="A153" s="1"/>
      <c r="B153" s="1"/>
      <c r="C153" s="272"/>
      <c r="D153" s="272"/>
    </row>
    <row r="154" ht="15.75" customHeight="1">
      <c r="A154" s="1"/>
      <c r="B154" s="1"/>
      <c r="C154" s="272"/>
      <c r="D154" s="272"/>
    </row>
    <row r="155" ht="15.75" customHeight="1">
      <c r="A155" s="1"/>
      <c r="B155" s="1"/>
      <c r="C155" s="272"/>
      <c r="D155" s="272"/>
    </row>
    <row r="156" ht="15.75" customHeight="1">
      <c r="A156" s="1"/>
      <c r="B156" s="1"/>
      <c r="C156" s="272"/>
      <c r="D156" s="272"/>
    </row>
    <row r="157" ht="15.75" customHeight="1">
      <c r="A157" s="1"/>
      <c r="B157" s="1"/>
      <c r="C157" s="272"/>
      <c r="D157" s="272"/>
    </row>
    <row r="158" ht="15.75" customHeight="1">
      <c r="A158" s="1"/>
      <c r="B158" s="1"/>
      <c r="C158" s="272"/>
      <c r="D158" s="272"/>
    </row>
    <row r="159" ht="15.75" customHeight="1">
      <c r="A159" s="1"/>
      <c r="B159" s="1"/>
      <c r="C159" s="272"/>
      <c r="D159" s="272"/>
    </row>
    <row r="160" ht="15.75" customHeight="1">
      <c r="A160" s="1"/>
      <c r="B160" s="1"/>
      <c r="C160" s="272"/>
      <c r="D160" s="272"/>
    </row>
    <row r="161" ht="15.75" customHeight="1">
      <c r="A161" s="1"/>
      <c r="B161" s="1"/>
      <c r="C161" s="272"/>
      <c r="D161" s="272"/>
    </row>
    <row r="162" ht="15.75" customHeight="1">
      <c r="A162" s="1"/>
      <c r="B162" s="1"/>
      <c r="C162" s="272"/>
      <c r="D162" s="272"/>
    </row>
    <row r="163" ht="15.75" customHeight="1">
      <c r="A163" s="1"/>
      <c r="B163" s="1"/>
      <c r="C163" s="272"/>
      <c r="D163" s="272"/>
    </row>
    <row r="164" ht="15.75" customHeight="1">
      <c r="A164" s="1"/>
      <c r="B164" s="1"/>
      <c r="C164" s="272"/>
      <c r="D164" s="272"/>
    </row>
    <row r="165" ht="15.75" customHeight="1">
      <c r="A165" s="1"/>
      <c r="B165" s="1"/>
      <c r="C165" s="272"/>
      <c r="D165" s="272"/>
    </row>
    <row r="166" ht="15.75" customHeight="1">
      <c r="A166" s="1"/>
      <c r="B166" s="1"/>
      <c r="C166" s="272"/>
      <c r="D166" s="272"/>
    </row>
    <row r="167" ht="15.75" customHeight="1">
      <c r="A167" s="1"/>
      <c r="B167" s="1"/>
      <c r="C167" s="272"/>
      <c r="D167" s="272"/>
    </row>
    <row r="168" ht="15.75" customHeight="1">
      <c r="A168" s="1"/>
      <c r="B168" s="1"/>
      <c r="C168" s="272"/>
      <c r="D168" s="272"/>
    </row>
    <row r="169" ht="15.75" customHeight="1">
      <c r="A169" s="1"/>
      <c r="B169" s="1"/>
      <c r="C169" s="272"/>
      <c r="D169" s="272"/>
    </row>
    <row r="170" ht="15.75" customHeight="1">
      <c r="A170" s="1"/>
      <c r="B170" s="1"/>
      <c r="C170" s="272"/>
      <c r="D170" s="272"/>
    </row>
    <row r="171" ht="15.75" customHeight="1">
      <c r="A171" s="1"/>
      <c r="B171" s="1"/>
      <c r="C171" s="272"/>
      <c r="D171" s="272"/>
    </row>
    <row r="172" ht="15.75" customHeight="1">
      <c r="A172" s="1"/>
      <c r="B172" s="1"/>
      <c r="C172" s="272"/>
      <c r="D172" s="272"/>
    </row>
    <row r="173" ht="15.75" customHeight="1">
      <c r="A173" s="1"/>
      <c r="B173" s="1"/>
      <c r="C173" s="272"/>
      <c r="D173" s="272"/>
    </row>
    <row r="174" ht="15.75" customHeight="1">
      <c r="A174" s="1"/>
      <c r="B174" s="1"/>
      <c r="C174" s="272"/>
      <c r="D174" s="272"/>
    </row>
    <row r="175" ht="15.75" customHeight="1">
      <c r="A175" s="1"/>
      <c r="B175" s="1"/>
      <c r="C175" s="272"/>
      <c r="D175" s="272"/>
    </row>
    <row r="176" ht="15.75" customHeight="1">
      <c r="A176" s="1"/>
      <c r="B176" s="1"/>
      <c r="C176" s="272"/>
      <c r="D176" s="272"/>
    </row>
    <row r="177" ht="15.75" customHeight="1">
      <c r="A177" s="1"/>
      <c r="B177" s="1"/>
      <c r="C177" s="272"/>
      <c r="D177" s="272"/>
    </row>
    <row r="178" ht="15.75" customHeight="1">
      <c r="A178" s="1"/>
      <c r="B178" s="1"/>
      <c r="C178" s="272"/>
      <c r="D178" s="272"/>
    </row>
    <row r="179" ht="15.75" customHeight="1">
      <c r="A179" s="1"/>
      <c r="B179" s="1"/>
      <c r="C179" s="272"/>
      <c r="D179" s="272"/>
    </row>
    <row r="180" ht="15.75" customHeight="1">
      <c r="A180" s="1"/>
      <c r="B180" s="1"/>
      <c r="C180" s="272"/>
      <c r="D180" s="272"/>
    </row>
    <row r="181" ht="15.75" customHeight="1">
      <c r="A181" s="1"/>
      <c r="B181" s="1"/>
      <c r="C181" s="272"/>
      <c r="D181" s="272"/>
    </row>
    <row r="182" ht="15.75" customHeight="1">
      <c r="A182" s="1"/>
      <c r="B182" s="1"/>
      <c r="C182" s="272"/>
      <c r="D182" s="272"/>
    </row>
    <row r="183" ht="15.75" customHeight="1">
      <c r="A183" s="1"/>
      <c r="B183" s="1"/>
      <c r="C183" s="272"/>
      <c r="D183" s="272"/>
    </row>
    <row r="184" ht="15.75" customHeight="1">
      <c r="A184" s="1"/>
      <c r="B184" s="1"/>
      <c r="C184" s="272"/>
      <c r="D184" s="272"/>
    </row>
    <row r="185" ht="15.75" customHeight="1">
      <c r="A185" s="1"/>
      <c r="B185" s="1"/>
      <c r="C185" s="272"/>
      <c r="D185" s="272"/>
    </row>
    <row r="186" ht="15.75" customHeight="1">
      <c r="A186" s="1"/>
      <c r="B186" s="1"/>
      <c r="C186" s="272"/>
      <c r="D186" s="272"/>
    </row>
    <row r="187" ht="15.75" customHeight="1">
      <c r="A187" s="1"/>
      <c r="B187" s="1"/>
      <c r="C187" s="272"/>
      <c r="D187" s="272"/>
    </row>
    <row r="188" ht="15.75" customHeight="1">
      <c r="A188" s="1"/>
      <c r="B188" s="1"/>
      <c r="C188" s="272"/>
      <c r="D188" s="272"/>
    </row>
    <row r="189" ht="15.75" customHeight="1">
      <c r="A189" s="1"/>
      <c r="B189" s="1"/>
      <c r="C189" s="272"/>
      <c r="D189" s="272"/>
    </row>
    <row r="190" ht="15.75" customHeight="1">
      <c r="A190" s="1"/>
      <c r="B190" s="1"/>
      <c r="C190" s="272"/>
      <c r="D190" s="272"/>
    </row>
    <row r="191" ht="15.75" customHeight="1">
      <c r="A191" s="1"/>
      <c r="B191" s="1"/>
      <c r="C191" s="272"/>
      <c r="D191" s="272"/>
    </row>
    <row r="192" ht="15.75" customHeight="1">
      <c r="A192" s="1"/>
      <c r="B192" s="1"/>
      <c r="C192" s="272"/>
      <c r="D192" s="272"/>
    </row>
    <row r="193" ht="15.75" customHeight="1">
      <c r="A193" s="1"/>
      <c r="B193" s="1"/>
      <c r="C193" s="272"/>
      <c r="D193" s="272"/>
    </row>
    <row r="194" ht="15.75" customHeight="1">
      <c r="A194" s="1"/>
      <c r="B194" s="1"/>
      <c r="C194" s="272"/>
      <c r="D194" s="272"/>
    </row>
    <row r="195" ht="15.75" customHeight="1">
      <c r="A195" s="1"/>
      <c r="B195" s="1"/>
      <c r="C195" s="272"/>
      <c r="D195" s="272"/>
    </row>
    <row r="196" ht="15.75" customHeight="1">
      <c r="A196" s="1"/>
      <c r="B196" s="1"/>
      <c r="C196" s="272"/>
      <c r="D196" s="272"/>
    </row>
    <row r="197" ht="15.75" customHeight="1">
      <c r="A197" s="1"/>
      <c r="B197" s="1"/>
      <c r="C197" s="272"/>
      <c r="D197" s="272"/>
    </row>
    <row r="198" ht="15.75" customHeight="1">
      <c r="A198" s="1"/>
      <c r="B198" s="1"/>
      <c r="C198" s="272"/>
      <c r="D198" s="272"/>
    </row>
    <row r="199" ht="15.75" customHeight="1">
      <c r="A199" s="1"/>
      <c r="B199" s="1"/>
      <c r="C199" s="272"/>
      <c r="D199" s="272"/>
    </row>
    <row r="200" ht="15.75" customHeight="1">
      <c r="A200" s="1"/>
      <c r="B200" s="1"/>
      <c r="C200" s="272"/>
      <c r="D200" s="272"/>
    </row>
    <row r="201" ht="15.75" customHeight="1">
      <c r="A201" s="1"/>
      <c r="B201" s="1"/>
      <c r="C201" s="272"/>
      <c r="D201" s="272"/>
    </row>
    <row r="202" ht="15.75" customHeight="1">
      <c r="A202" s="1"/>
      <c r="B202" s="1"/>
      <c r="C202" s="272"/>
      <c r="D202" s="272"/>
    </row>
    <row r="203" ht="15.75" customHeight="1">
      <c r="A203" s="1"/>
      <c r="B203" s="1"/>
      <c r="C203" s="272"/>
      <c r="D203" s="272"/>
    </row>
    <row r="204" ht="15.75" customHeight="1">
      <c r="A204" s="1"/>
      <c r="B204" s="1"/>
      <c r="C204" s="272"/>
      <c r="D204" s="272"/>
    </row>
    <row r="205" ht="15.75" customHeight="1">
      <c r="A205" s="1"/>
      <c r="B205" s="1"/>
      <c r="C205" s="272"/>
      <c r="D205" s="272"/>
    </row>
    <row r="206" ht="15.75" customHeight="1">
      <c r="A206" s="1"/>
      <c r="B206" s="1"/>
      <c r="C206" s="272"/>
      <c r="D206" s="272"/>
    </row>
    <row r="207" ht="15.75" customHeight="1">
      <c r="A207" s="1"/>
      <c r="B207" s="1"/>
      <c r="C207" s="272"/>
      <c r="D207" s="272"/>
    </row>
    <row r="208" ht="15.75" customHeight="1">
      <c r="A208" s="1"/>
      <c r="B208" s="1"/>
      <c r="C208" s="1"/>
      <c r="D208" s="1"/>
    </row>
    <row r="209" ht="15.75" customHeight="1">
      <c r="A209" s="1"/>
      <c r="B209" s="275" t="s">
        <v>189</v>
      </c>
      <c r="C209" s="275" t="s">
        <v>190</v>
      </c>
      <c r="D209" s="1" t="s">
        <v>189</v>
      </c>
      <c r="E209" s="1" t="s">
        <v>190</v>
      </c>
    </row>
    <row r="210" ht="15.75" customHeight="1">
      <c r="A210" s="1"/>
      <c r="B210" s="276" t="s">
        <v>191</v>
      </c>
      <c r="C210" s="276" t="s">
        <v>192</v>
      </c>
      <c r="D210" s="1" t="s">
        <v>191</v>
      </c>
      <c r="F210" s="1" t="str">
        <f t="shared" ref="F210:F221" si="1">IF(NOT(ISBLANK(D210)),D210,IF(NOT(ISBLANK(E210)),"     "&amp;E210,FALSE))</f>
        <v>Afectación Económica o presupuestal</v>
      </c>
      <c r="G210" s="1" t="s">
        <v>191</v>
      </c>
      <c r="H210" s="1" t="str">
        <f>IF(NOT(ISERROR(MATCH(G210,ANCHORARRAY(B221),0))),F223&amp;"Por favor no seleccionar los criterios de impacto",G210)</f>
        <v>Afectación Económica o presupuestal</v>
      </c>
    </row>
    <row r="211" ht="15.75" customHeight="1">
      <c r="A211" s="1"/>
      <c r="B211" s="276" t="s">
        <v>191</v>
      </c>
      <c r="C211" s="276" t="s">
        <v>165</v>
      </c>
      <c r="E211" s="1" t="s">
        <v>192</v>
      </c>
      <c r="F211" s="1" t="str">
        <f t="shared" si="1"/>
        <v>     Afectación menor a 10 SMLMV .</v>
      </c>
    </row>
    <row r="212" ht="15.75" customHeight="1">
      <c r="A212" s="1"/>
      <c r="B212" s="276" t="s">
        <v>191</v>
      </c>
      <c r="C212" s="276" t="s">
        <v>168</v>
      </c>
      <c r="E212" s="1" t="s">
        <v>165</v>
      </c>
      <c r="F212" s="1" t="str">
        <f t="shared" si="1"/>
        <v>     Entre 10 y 50 SMLMV </v>
      </c>
    </row>
    <row r="213" ht="15.75" customHeight="1">
      <c r="A213" s="1"/>
      <c r="B213" s="276" t="s">
        <v>191</v>
      </c>
      <c r="C213" s="276" t="s">
        <v>172</v>
      </c>
      <c r="E213" s="1" t="s">
        <v>168</v>
      </c>
      <c r="F213" s="1" t="str">
        <f t="shared" si="1"/>
        <v>     Entre 50 y 100 SMLMV </v>
      </c>
    </row>
    <row r="214" ht="15.75" customHeight="1">
      <c r="A214" s="1"/>
      <c r="B214" s="276" t="s">
        <v>191</v>
      </c>
      <c r="C214" s="276" t="s">
        <v>176</v>
      </c>
      <c r="E214" s="1" t="s">
        <v>172</v>
      </c>
      <c r="F214" s="1" t="str">
        <f t="shared" si="1"/>
        <v>     Entre 100 y 500 SMLMV </v>
      </c>
    </row>
    <row r="215" ht="15.75" customHeight="1">
      <c r="A215" s="1"/>
      <c r="B215" s="276" t="s">
        <v>158</v>
      </c>
      <c r="C215" s="276" t="s">
        <v>162</v>
      </c>
      <c r="E215" s="1" t="s">
        <v>176</v>
      </c>
      <c r="F215" s="1" t="str">
        <f t="shared" si="1"/>
        <v>     Mayor a 500 SMLMV </v>
      </c>
    </row>
    <row r="216" ht="15.75" customHeight="1">
      <c r="A216" s="1"/>
      <c r="B216" s="276" t="s">
        <v>158</v>
      </c>
      <c r="C216" s="276" t="s">
        <v>166</v>
      </c>
      <c r="D216" s="1" t="s">
        <v>158</v>
      </c>
      <c r="F216" s="1" t="str">
        <f t="shared" si="1"/>
        <v>Pérdida Reputacional</v>
      </c>
    </row>
    <row r="217" ht="15.75" customHeight="1">
      <c r="A217" s="1"/>
      <c r="B217" s="276" t="s">
        <v>158</v>
      </c>
      <c r="C217" s="276" t="s">
        <v>169</v>
      </c>
      <c r="E217" s="1" t="s">
        <v>162</v>
      </c>
      <c r="F217" s="1" t="str">
        <f t="shared" si="1"/>
        <v>     El riesgo afecta la imagen de alguna área de la organización</v>
      </c>
    </row>
    <row r="218" ht="15.75" customHeight="1">
      <c r="A218" s="1"/>
      <c r="B218" s="276" t="s">
        <v>158</v>
      </c>
      <c r="C218" s="276" t="s">
        <v>173</v>
      </c>
      <c r="E218" s="1" t="s">
        <v>166</v>
      </c>
      <c r="F218" s="1" t="str">
        <f t="shared" si="1"/>
        <v>     El riesgo afecta la imagen de la entidad internamente, de conocimiento general, nivel interno, de junta dircetiva y accionistas y/o de provedores</v>
      </c>
    </row>
    <row r="219" ht="15.75" customHeight="1">
      <c r="A219" s="1"/>
      <c r="B219" s="276" t="s">
        <v>158</v>
      </c>
      <c r="C219" s="276" t="s">
        <v>177</v>
      </c>
      <c r="E219" s="1" t="s">
        <v>169</v>
      </c>
      <c r="F219" s="1" t="str">
        <f t="shared" si="1"/>
        <v>     El riesgo afecta la imagen de la entidad con algunos usuarios de relevancia frente al logro de los objetivos</v>
      </c>
    </row>
    <row r="220" ht="15.75" customHeight="1">
      <c r="A220" s="1"/>
      <c r="B220" s="277"/>
      <c r="C220" s="277"/>
      <c r="E220" s="1" t="s">
        <v>173</v>
      </c>
      <c r="F220" s="1" t="str">
        <f t="shared" si="1"/>
        <v>     El riesgo afecta la imagen de de la entidad con efecto publicitario sostenido a nivel de sector administrativo, nivel departamental o municipal</v>
      </c>
    </row>
    <row r="221" ht="15.75" customHeight="1">
      <c r="A221" s="1"/>
      <c r="B221" s="277" t="str">
        <f>IFERROR(__xludf.DUMMYFUNCTION("ARRAY_CONSTRAIN(ARRAYFORMULA(UNIQUE('Tabla Impacto'!$B$209:$B$219)), 3, 1)"),"#REF!")</f>
        <v>#REF!</v>
      </c>
      <c r="C221" s="277"/>
      <c r="E221" s="1" t="s">
        <v>177</v>
      </c>
      <c r="F221" s="1" t="str">
        <f t="shared" si="1"/>
        <v>     El riesgo afecta la imagen de la entidad a nivel nacional, con efecto publicitarios sostenible a nivel país</v>
      </c>
    </row>
    <row r="222" ht="15.75" customHeight="1">
      <c r="A222" s="1"/>
      <c r="B222" s="277"/>
      <c r="C222" s="277"/>
    </row>
    <row r="223" ht="15.75" customHeight="1">
      <c r="B223" s="277"/>
      <c r="C223" s="277"/>
      <c r="F223" s="278" t="s">
        <v>193</v>
      </c>
    </row>
    <row r="224" ht="15.75" customHeight="1">
      <c r="B224" s="1"/>
      <c r="C224" s="1"/>
      <c r="F224" s="278" t="s">
        <v>194</v>
      </c>
    </row>
    <row r="225" ht="15.75" customHeight="1">
      <c r="B225" s="1"/>
      <c r="C225" s="1"/>
    </row>
    <row r="226" ht="15.75" customHeight="1">
      <c r="B226" s="1"/>
      <c r="C226" s="1"/>
    </row>
    <row r="227" ht="15.75" customHeight="1">
      <c r="B227" s="1"/>
      <c r="C227" s="1"/>
      <c r="D227" s="1"/>
    </row>
    <row r="228" ht="15.75" customHeight="1">
      <c r="B228" s="1"/>
      <c r="C228" s="1"/>
      <c r="D228" s="1"/>
    </row>
    <row r="229" ht="15.75" customHeight="1">
      <c r="B229" s="1"/>
      <c r="C229" s="1"/>
      <c r="D229" s="1"/>
    </row>
    <row r="230" ht="15.75" customHeight="1">
      <c r="B230" s="1"/>
      <c r="C230" s="1"/>
      <c r="D230" s="1"/>
    </row>
    <row r="231" ht="15.75" customHeight="1">
      <c r="B231" s="1"/>
      <c r="C231" s="1"/>
      <c r="D231" s="1"/>
    </row>
    <row r="232" ht="15.75" customHeight="1">
      <c r="B232" s="1"/>
      <c r="C232" s="1"/>
      <c r="D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2.57"/>
    <col customWidth="1" min="3" max="3" width="14.86"/>
    <col customWidth="1" min="4" max="4" width="12.57"/>
    <col customWidth="1" min="5" max="5" width="52.0"/>
    <col customWidth="1" min="6" max="26" width="12.57"/>
  </cols>
  <sheetData>
    <row r="1" ht="24.0" customHeight="1">
      <c r="A1" s="279"/>
      <c r="B1" s="280" t="s">
        <v>195</v>
      </c>
      <c r="C1" s="281"/>
      <c r="D1" s="281"/>
      <c r="E1" s="281"/>
      <c r="F1" s="282"/>
      <c r="G1" s="279"/>
      <c r="H1" s="279"/>
      <c r="I1" s="279"/>
      <c r="J1" s="279"/>
      <c r="K1" s="279"/>
      <c r="L1" s="279"/>
      <c r="M1" s="279"/>
      <c r="N1" s="279"/>
      <c r="O1" s="279"/>
      <c r="P1" s="279"/>
      <c r="Q1" s="279"/>
      <c r="R1" s="279"/>
      <c r="S1" s="279"/>
      <c r="T1" s="279"/>
      <c r="U1" s="279"/>
      <c r="V1" s="279"/>
      <c r="W1" s="279"/>
      <c r="X1" s="279"/>
      <c r="Y1" s="279"/>
      <c r="Z1" s="279"/>
    </row>
    <row r="2" ht="12.75" customHeight="1">
      <c r="A2" s="279"/>
      <c r="B2" s="283"/>
      <c r="C2" s="283"/>
      <c r="D2" s="283"/>
      <c r="E2" s="283"/>
      <c r="F2" s="283"/>
      <c r="G2" s="279"/>
      <c r="H2" s="279"/>
      <c r="I2" s="279"/>
      <c r="J2" s="279"/>
      <c r="K2" s="279"/>
      <c r="L2" s="279"/>
      <c r="M2" s="279"/>
      <c r="N2" s="279"/>
      <c r="O2" s="279"/>
      <c r="P2" s="279"/>
      <c r="Q2" s="279"/>
      <c r="R2" s="279"/>
      <c r="S2" s="279"/>
      <c r="T2" s="279"/>
      <c r="U2" s="279"/>
      <c r="V2" s="279"/>
      <c r="W2" s="279"/>
      <c r="X2" s="279"/>
      <c r="Y2" s="279"/>
      <c r="Z2" s="279"/>
    </row>
    <row r="3" ht="12.75" customHeight="1">
      <c r="A3" s="279"/>
      <c r="B3" s="284" t="s">
        <v>196</v>
      </c>
      <c r="C3" s="281"/>
      <c r="D3" s="285"/>
      <c r="E3" s="286" t="s">
        <v>197</v>
      </c>
      <c r="F3" s="287" t="s">
        <v>198</v>
      </c>
      <c r="G3" s="279"/>
      <c r="H3" s="279"/>
      <c r="I3" s="279"/>
      <c r="J3" s="279"/>
      <c r="K3" s="279"/>
      <c r="L3" s="279"/>
      <c r="M3" s="279"/>
      <c r="N3" s="279"/>
      <c r="O3" s="279"/>
      <c r="P3" s="279"/>
      <c r="Q3" s="279"/>
      <c r="R3" s="279"/>
      <c r="S3" s="279"/>
      <c r="T3" s="279"/>
      <c r="U3" s="279"/>
      <c r="V3" s="279"/>
      <c r="W3" s="279"/>
      <c r="X3" s="279"/>
      <c r="Y3" s="279"/>
      <c r="Z3" s="279"/>
    </row>
    <row r="4" ht="30.0" customHeight="1">
      <c r="A4" s="279"/>
      <c r="B4" s="288" t="s">
        <v>199</v>
      </c>
      <c r="C4" s="289" t="s">
        <v>90</v>
      </c>
      <c r="D4" s="290" t="s">
        <v>103</v>
      </c>
      <c r="E4" s="291" t="s">
        <v>200</v>
      </c>
      <c r="F4" s="292">
        <v>0.25</v>
      </c>
      <c r="G4" s="279"/>
      <c r="H4" s="279"/>
      <c r="I4" s="279"/>
      <c r="J4" s="279"/>
      <c r="K4" s="279"/>
      <c r="L4" s="279"/>
      <c r="M4" s="279"/>
      <c r="N4" s="279"/>
      <c r="O4" s="279"/>
      <c r="P4" s="279"/>
      <c r="Q4" s="279"/>
      <c r="R4" s="279"/>
      <c r="S4" s="279"/>
      <c r="T4" s="279"/>
      <c r="U4" s="279"/>
      <c r="V4" s="279"/>
      <c r="W4" s="279"/>
      <c r="X4" s="279"/>
      <c r="Y4" s="279"/>
      <c r="Z4" s="279"/>
    </row>
    <row r="5" ht="28.5" customHeight="1">
      <c r="A5" s="279"/>
      <c r="B5" s="293"/>
      <c r="C5" s="294"/>
      <c r="D5" s="295" t="s">
        <v>201</v>
      </c>
      <c r="E5" s="296" t="s">
        <v>202</v>
      </c>
      <c r="F5" s="297">
        <v>0.15</v>
      </c>
      <c r="G5" s="279"/>
      <c r="H5" s="279"/>
      <c r="I5" s="279"/>
      <c r="J5" s="279"/>
      <c r="K5" s="279"/>
      <c r="L5" s="279"/>
      <c r="M5" s="279"/>
      <c r="N5" s="279"/>
      <c r="O5" s="279"/>
      <c r="P5" s="279"/>
      <c r="Q5" s="279"/>
      <c r="R5" s="279"/>
      <c r="S5" s="279"/>
      <c r="T5" s="279"/>
      <c r="U5" s="279"/>
      <c r="V5" s="279"/>
      <c r="W5" s="279"/>
      <c r="X5" s="279"/>
      <c r="Y5" s="279"/>
      <c r="Z5" s="279"/>
    </row>
    <row r="6" ht="35.25" customHeight="1">
      <c r="A6" s="279"/>
      <c r="B6" s="293"/>
      <c r="C6" s="298"/>
      <c r="D6" s="295" t="s">
        <v>124</v>
      </c>
      <c r="E6" s="296" t="s">
        <v>203</v>
      </c>
      <c r="F6" s="297">
        <v>0.1</v>
      </c>
      <c r="G6" s="279"/>
      <c r="H6" s="279"/>
      <c r="I6" s="279"/>
      <c r="J6" s="279"/>
      <c r="K6" s="279"/>
      <c r="L6" s="279"/>
      <c r="M6" s="279"/>
      <c r="N6" s="279"/>
      <c r="O6" s="279"/>
      <c r="P6" s="279"/>
      <c r="Q6" s="279"/>
      <c r="R6" s="279"/>
      <c r="S6" s="279"/>
      <c r="T6" s="279"/>
      <c r="U6" s="279"/>
      <c r="V6" s="279"/>
      <c r="W6" s="279"/>
      <c r="X6" s="279"/>
      <c r="Y6" s="279"/>
      <c r="Z6" s="279"/>
    </row>
    <row r="7" ht="51.75" customHeight="1">
      <c r="A7" s="279"/>
      <c r="B7" s="293"/>
      <c r="C7" s="299" t="s">
        <v>91</v>
      </c>
      <c r="D7" s="295" t="s">
        <v>204</v>
      </c>
      <c r="E7" s="296" t="s">
        <v>205</v>
      </c>
      <c r="F7" s="297">
        <v>0.25</v>
      </c>
      <c r="G7" s="279"/>
      <c r="H7" s="279"/>
      <c r="I7" s="279"/>
      <c r="J7" s="279"/>
      <c r="K7" s="279"/>
      <c r="L7" s="279"/>
      <c r="M7" s="279"/>
      <c r="N7" s="279"/>
      <c r="O7" s="279"/>
      <c r="P7" s="279"/>
      <c r="Q7" s="279"/>
      <c r="R7" s="279"/>
      <c r="S7" s="279"/>
      <c r="T7" s="279"/>
      <c r="U7" s="279"/>
      <c r="V7" s="279"/>
      <c r="W7" s="279"/>
      <c r="X7" s="279"/>
      <c r="Y7" s="279"/>
      <c r="Z7" s="279"/>
    </row>
    <row r="8" ht="36.0" customHeight="1">
      <c r="A8" s="279"/>
      <c r="B8" s="300"/>
      <c r="C8" s="298"/>
      <c r="D8" s="295" t="s">
        <v>104</v>
      </c>
      <c r="E8" s="296" t="s">
        <v>206</v>
      </c>
      <c r="F8" s="297">
        <v>0.15</v>
      </c>
      <c r="G8" s="279"/>
      <c r="H8" s="279"/>
      <c r="I8" s="279"/>
      <c r="J8" s="279"/>
      <c r="K8" s="279"/>
      <c r="L8" s="279"/>
      <c r="M8" s="279"/>
      <c r="N8" s="279"/>
      <c r="O8" s="279"/>
      <c r="P8" s="279"/>
      <c r="Q8" s="279"/>
      <c r="R8" s="279"/>
      <c r="S8" s="279"/>
      <c r="T8" s="279"/>
      <c r="U8" s="279"/>
      <c r="V8" s="279"/>
      <c r="W8" s="279"/>
      <c r="X8" s="279"/>
      <c r="Y8" s="279"/>
      <c r="Z8" s="279"/>
    </row>
    <row r="9" ht="49.5" customHeight="1">
      <c r="A9" s="279"/>
      <c r="B9" s="301" t="s">
        <v>207</v>
      </c>
      <c r="C9" s="299" t="s">
        <v>93</v>
      </c>
      <c r="D9" s="295" t="s">
        <v>105</v>
      </c>
      <c r="E9" s="296" t="s">
        <v>208</v>
      </c>
      <c r="F9" s="302" t="s">
        <v>209</v>
      </c>
      <c r="G9" s="279"/>
      <c r="H9" s="279"/>
      <c r="I9" s="279"/>
      <c r="J9" s="279"/>
      <c r="K9" s="279"/>
      <c r="L9" s="279"/>
      <c r="M9" s="279"/>
      <c r="N9" s="279"/>
      <c r="O9" s="279"/>
      <c r="P9" s="279"/>
      <c r="Q9" s="279"/>
      <c r="R9" s="279"/>
      <c r="S9" s="279"/>
      <c r="T9" s="279"/>
      <c r="U9" s="279"/>
      <c r="V9" s="279"/>
      <c r="W9" s="279"/>
      <c r="X9" s="279"/>
      <c r="Y9" s="279"/>
      <c r="Z9" s="279"/>
    </row>
    <row r="10" ht="48.75" customHeight="1">
      <c r="A10" s="279"/>
      <c r="B10" s="293"/>
      <c r="C10" s="298"/>
      <c r="D10" s="295" t="s">
        <v>112</v>
      </c>
      <c r="E10" s="296" t="s">
        <v>210</v>
      </c>
      <c r="F10" s="302" t="s">
        <v>209</v>
      </c>
      <c r="G10" s="279"/>
      <c r="H10" s="279"/>
      <c r="I10" s="279"/>
      <c r="J10" s="279"/>
      <c r="K10" s="279"/>
      <c r="L10" s="279"/>
      <c r="M10" s="279"/>
      <c r="N10" s="279"/>
      <c r="O10" s="279"/>
      <c r="P10" s="279"/>
      <c r="Q10" s="279"/>
      <c r="R10" s="279"/>
      <c r="S10" s="279"/>
      <c r="T10" s="279"/>
      <c r="U10" s="279"/>
      <c r="V10" s="279"/>
      <c r="W10" s="279"/>
      <c r="X10" s="279"/>
      <c r="Y10" s="279"/>
      <c r="Z10" s="279"/>
    </row>
    <row r="11" ht="36.75" customHeight="1">
      <c r="A11" s="279"/>
      <c r="B11" s="293"/>
      <c r="C11" s="299" t="s">
        <v>94</v>
      </c>
      <c r="D11" s="295" t="s">
        <v>106</v>
      </c>
      <c r="E11" s="296" t="s">
        <v>211</v>
      </c>
      <c r="F11" s="302" t="s">
        <v>209</v>
      </c>
      <c r="G11" s="279"/>
      <c r="H11" s="279"/>
      <c r="I11" s="279"/>
      <c r="J11" s="279"/>
      <c r="K11" s="279"/>
      <c r="L11" s="279"/>
      <c r="M11" s="279"/>
      <c r="N11" s="279"/>
      <c r="O11" s="279"/>
      <c r="P11" s="279"/>
      <c r="Q11" s="279"/>
      <c r="R11" s="279"/>
      <c r="S11" s="279"/>
      <c r="T11" s="279"/>
      <c r="U11" s="279"/>
      <c r="V11" s="279"/>
      <c r="W11" s="279"/>
      <c r="X11" s="279"/>
      <c r="Y11" s="279"/>
      <c r="Z11" s="279"/>
    </row>
    <row r="12" ht="37.5" customHeight="1">
      <c r="A12" s="279"/>
      <c r="B12" s="293"/>
      <c r="C12" s="298"/>
      <c r="D12" s="295" t="s">
        <v>123</v>
      </c>
      <c r="E12" s="296" t="s">
        <v>212</v>
      </c>
      <c r="F12" s="302" t="s">
        <v>209</v>
      </c>
      <c r="G12" s="279"/>
      <c r="H12" s="279"/>
      <c r="I12" s="279"/>
      <c r="J12" s="279"/>
      <c r="K12" s="279"/>
      <c r="L12" s="279"/>
      <c r="M12" s="279"/>
      <c r="N12" s="279"/>
      <c r="O12" s="279"/>
      <c r="P12" s="279"/>
      <c r="Q12" s="279"/>
      <c r="R12" s="279"/>
      <c r="S12" s="279"/>
      <c r="T12" s="279"/>
      <c r="U12" s="279"/>
      <c r="V12" s="279"/>
      <c r="W12" s="279"/>
      <c r="X12" s="279"/>
      <c r="Y12" s="279"/>
      <c r="Z12" s="279"/>
    </row>
    <row r="13" ht="35.25" customHeight="1">
      <c r="A13" s="279"/>
      <c r="B13" s="293"/>
      <c r="C13" s="299" t="s">
        <v>95</v>
      </c>
      <c r="D13" s="295" t="s">
        <v>107</v>
      </c>
      <c r="E13" s="296" t="s">
        <v>213</v>
      </c>
      <c r="F13" s="302" t="s">
        <v>209</v>
      </c>
      <c r="G13" s="279"/>
      <c r="H13" s="279"/>
      <c r="I13" s="279"/>
      <c r="J13" s="279"/>
      <c r="K13" s="279"/>
      <c r="L13" s="279"/>
      <c r="M13" s="279"/>
      <c r="N13" s="279"/>
      <c r="O13" s="279"/>
      <c r="P13" s="279"/>
      <c r="Q13" s="279"/>
      <c r="R13" s="279"/>
      <c r="S13" s="279"/>
      <c r="T13" s="279"/>
      <c r="U13" s="279"/>
      <c r="V13" s="279"/>
      <c r="W13" s="279"/>
      <c r="X13" s="279"/>
      <c r="Y13" s="279"/>
      <c r="Z13" s="279"/>
    </row>
    <row r="14" ht="19.5" customHeight="1">
      <c r="A14" s="279"/>
      <c r="B14" s="303"/>
      <c r="C14" s="304"/>
      <c r="D14" s="305" t="s">
        <v>214</v>
      </c>
      <c r="E14" s="306" t="s">
        <v>215</v>
      </c>
      <c r="F14" s="307" t="s">
        <v>209</v>
      </c>
      <c r="G14" s="279"/>
      <c r="H14" s="279"/>
      <c r="I14" s="279"/>
      <c r="J14" s="279"/>
      <c r="K14" s="279"/>
      <c r="L14" s="279"/>
      <c r="M14" s="279"/>
      <c r="N14" s="279"/>
      <c r="O14" s="279"/>
      <c r="P14" s="279"/>
      <c r="Q14" s="279"/>
      <c r="R14" s="279"/>
      <c r="S14" s="279"/>
      <c r="T14" s="279"/>
      <c r="U14" s="279"/>
      <c r="V14" s="279"/>
      <c r="W14" s="279"/>
      <c r="X14" s="279"/>
      <c r="Y14" s="279"/>
      <c r="Z14" s="279"/>
    </row>
    <row r="15" ht="49.5" customHeight="1">
      <c r="A15" s="279"/>
      <c r="B15" s="308" t="s">
        <v>216</v>
      </c>
      <c r="G15" s="279"/>
      <c r="H15" s="279"/>
      <c r="I15" s="279"/>
      <c r="J15" s="279"/>
      <c r="K15" s="279"/>
      <c r="L15" s="279"/>
      <c r="M15" s="279"/>
      <c r="N15" s="279"/>
      <c r="O15" s="279"/>
      <c r="P15" s="279"/>
      <c r="Q15" s="279"/>
      <c r="R15" s="279"/>
      <c r="S15" s="279"/>
      <c r="T15" s="279"/>
      <c r="U15" s="279"/>
      <c r="V15" s="279"/>
      <c r="W15" s="279"/>
      <c r="X15" s="279"/>
      <c r="Y15" s="279"/>
      <c r="Z15" s="279"/>
    </row>
    <row r="16" ht="27.0" customHeight="1">
      <c r="A16" s="279"/>
      <c r="B16" s="309"/>
      <c r="C16" s="23"/>
      <c r="D16" s="23"/>
      <c r="E16" s="23"/>
      <c r="F16" s="23"/>
      <c r="G16" s="279"/>
      <c r="H16" s="279"/>
      <c r="I16" s="279"/>
      <c r="J16" s="279"/>
      <c r="K16" s="279"/>
      <c r="L16" s="279"/>
      <c r="M16" s="279"/>
      <c r="N16" s="279"/>
      <c r="O16" s="279"/>
      <c r="P16" s="279"/>
      <c r="Q16" s="279"/>
      <c r="R16" s="279"/>
      <c r="S16" s="279"/>
      <c r="T16" s="279"/>
      <c r="U16" s="279"/>
      <c r="V16" s="279"/>
      <c r="W16" s="279"/>
      <c r="X16" s="279"/>
      <c r="Y16" s="279"/>
      <c r="Z16" s="279"/>
    </row>
    <row r="17" ht="12.7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row>
    <row r="18" ht="12.7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ht="12.7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row>
    <row r="20" ht="12.7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row>
    <row r="21" ht="12.7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ht="12.75" customHeight="1">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row>
    <row r="23" ht="12.75" customHeigh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row>
    <row r="24" ht="12.75" customHeight="1">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row>
    <row r="25" ht="12.7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row>
    <row r="26" ht="12.75" customHeight="1">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row>
    <row r="27" ht="12.75" customHeight="1">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ht="12.75" customHeight="1">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row>
    <row r="29" ht="12.75" customHeight="1">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row>
    <row r="30" ht="12.75" customHeight="1">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row>
    <row r="31" ht="12.7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row>
    <row r="32" ht="12.75" customHeight="1">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row>
    <row r="33" ht="12.75" customHeight="1">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row>
    <row r="34" ht="12.75" customHeight="1">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row>
    <row r="35" ht="12.75" customHeight="1">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row>
    <row r="36" ht="12.75" customHeight="1">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row>
    <row r="37" ht="12.75" customHeight="1">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row>
    <row r="38" ht="12.75" customHeight="1">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row>
    <row r="39" ht="12.75" customHeight="1">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row>
    <row r="40" ht="12.75" customHeight="1">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row>
    <row r="41" ht="12.75" customHeight="1">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row>
    <row r="42" ht="12.75" customHeight="1">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row>
    <row r="43" ht="12.75" customHeight="1">
      <c r="A43" s="279"/>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row>
    <row r="44" ht="12.75" customHeight="1">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row>
    <row r="45" ht="12.75" customHeight="1">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row>
    <row r="46" ht="12.75" customHeight="1">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row>
    <row r="47" ht="12.75" customHeight="1">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row>
    <row r="48" ht="12.75" customHeight="1">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row>
    <row r="49" ht="12.75" customHeight="1">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row>
    <row r="50" ht="12.75" customHeight="1">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row>
    <row r="51" ht="12.75" customHeight="1">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row>
    <row r="52" ht="12.75" customHeight="1">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row>
    <row r="53" ht="12.75" customHeight="1">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row>
    <row r="54" ht="12.75" customHeight="1">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row>
    <row r="55" ht="12.75" customHeight="1">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row>
    <row r="56" ht="12.75" customHeight="1">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row>
    <row r="57" ht="12.75" customHeight="1">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row>
    <row r="58" ht="12.75" customHeight="1">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row>
    <row r="59" ht="12.75" customHeight="1">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row>
    <row r="60" ht="12.75" customHeight="1">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row>
    <row r="61" ht="12.75" customHeight="1">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row>
    <row r="62" ht="12.75" customHeight="1">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row>
    <row r="63" ht="12.75" customHeight="1">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row>
    <row r="64" ht="12.75" customHeight="1">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row>
    <row r="65" ht="12.75" customHeight="1">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row>
    <row r="66" ht="12.75" customHeight="1">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row>
    <row r="67" ht="12.75" customHeight="1">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row>
    <row r="68" ht="12.75" customHeight="1">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row>
    <row r="69" ht="12.75" customHeight="1">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row>
    <row r="70" ht="12.75" customHeight="1">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row>
    <row r="71" ht="12.75" customHeight="1">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row>
    <row r="72" ht="12.75" customHeight="1">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row>
    <row r="73" ht="12.75" customHeight="1">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row>
    <row r="74" ht="12.75" customHeight="1">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row>
    <row r="75" ht="12.75" customHeight="1">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row>
    <row r="76" ht="12.75" customHeight="1">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row>
    <row r="77" ht="12.75" customHeight="1">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row>
    <row r="78" ht="12.75" customHeight="1">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row>
    <row r="79" ht="12.75" customHeight="1">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row>
    <row r="80" ht="12.75" customHeight="1">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row>
    <row r="81" ht="12.75" customHeight="1">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row>
    <row r="82" ht="12.75" customHeight="1">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row>
    <row r="83" ht="12.75" customHeight="1">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row>
    <row r="84" ht="12.75" customHeight="1">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row>
    <row r="85" ht="12.75" customHeight="1">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row>
    <row r="86" ht="12.75" customHeight="1">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row>
    <row r="87" ht="12.75" customHeight="1">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row>
    <row r="88" ht="12.75" customHeight="1">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row>
    <row r="89" ht="12.75" customHeight="1">
      <c r="A89" s="279"/>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row>
    <row r="90" ht="12.75" customHeight="1">
      <c r="A90" s="279"/>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row>
    <row r="91" ht="12.75" customHeight="1">
      <c r="A91" s="279"/>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row>
    <row r="92" ht="12.75" customHeight="1">
      <c r="A92" s="279"/>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row>
    <row r="93" ht="12.75" customHeight="1">
      <c r="A93" s="279"/>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row>
    <row r="94" ht="12.75" customHeight="1">
      <c r="A94" s="279"/>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row>
    <row r="95" ht="12.75" customHeight="1">
      <c r="A95" s="279"/>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row>
    <row r="96" ht="12.75" customHeight="1">
      <c r="A96" s="279"/>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row>
    <row r="97" ht="12.75" customHeight="1">
      <c r="A97" s="279"/>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row>
    <row r="98" ht="12.75" customHeight="1">
      <c r="A98" s="279"/>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row>
    <row r="99" ht="12.75" customHeight="1">
      <c r="A99" s="279"/>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row>
    <row r="100" ht="12.75" customHeight="1">
      <c r="A100" s="279"/>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row>
    <row r="101" ht="12.75" customHeight="1">
      <c r="A101" s="279"/>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row>
    <row r="102" ht="12.75" customHeight="1">
      <c r="A102" s="279"/>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row>
    <row r="103" ht="12.75" customHeight="1">
      <c r="A103" s="279"/>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row>
    <row r="104" ht="12.75" customHeight="1">
      <c r="A104" s="279"/>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row>
    <row r="105" ht="12.75" customHeight="1">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row>
    <row r="106" ht="12.75" customHeight="1">
      <c r="A106" s="279"/>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row>
    <row r="107" ht="12.75" customHeight="1">
      <c r="A107" s="279"/>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row>
    <row r="108" ht="12.75" customHeight="1">
      <c r="A108" s="279"/>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row>
    <row r="109" ht="12.75" customHeight="1">
      <c r="A109" s="279"/>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row>
    <row r="110" ht="12.75" customHeight="1">
      <c r="A110" s="279"/>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79"/>
      <c r="Z110" s="279"/>
    </row>
    <row r="111" ht="12.75" customHeight="1">
      <c r="A111" s="279"/>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row>
    <row r="112" ht="12.75" customHeight="1">
      <c r="A112" s="279"/>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row>
    <row r="113" ht="12.75" customHeight="1">
      <c r="A113" s="279"/>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row>
    <row r="114" ht="12.75" customHeight="1">
      <c r="A114" s="279"/>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row>
    <row r="115" ht="12.75" customHeight="1">
      <c r="A115" s="279"/>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row>
    <row r="116" ht="12.75" customHeight="1">
      <c r="A116" s="279"/>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row>
    <row r="117" ht="12.75" customHeight="1">
      <c r="A117" s="279"/>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row>
    <row r="118" ht="12.75" customHeight="1">
      <c r="A118" s="279"/>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row>
    <row r="119" ht="12.75" customHeight="1">
      <c r="A119" s="279"/>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row>
    <row r="120" ht="12.75" customHeight="1">
      <c r="A120" s="279"/>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row>
    <row r="121" ht="12.75" customHeight="1">
      <c r="A121" s="279"/>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c r="Z121" s="279"/>
    </row>
    <row r="122" ht="12.75" customHeight="1">
      <c r="A122" s="279"/>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row>
    <row r="123" ht="12.75" customHeight="1">
      <c r="A123" s="279"/>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c r="Z123" s="279"/>
    </row>
    <row r="124" ht="12.75" customHeight="1">
      <c r="A124" s="279"/>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row>
    <row r="125" ht="12.75" customHeight="1">
      <c r="A125" s="279"/>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row>
    <row r="126" ht="12.75" customHeight="1">
      <c r="A126" s="279"/>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row>
    <row r="127" ht="12.75" customHeight="1">
      <c r="A127" s="279"/>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row>
    <row r="128" ht="12.75" customHeight="1">
      <c r="A128" s="279"/>
      <c r="B128" s="279"/>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row>
    <row r="129" ht="12.75" customHeight="1">
      <c r="A129" s="279"/>
      <c r="B129" s="279"/>
      <c r="C129" s="279"/>
      <c r="D129" s="279"/>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row>
    <row r="130" ht="12.75" customHeight="1">
      <c r="A130" s="279"/>
      <c r="B130" s="279"/>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row>
    <row r="131" ht="12.75" customHeight="1">
      <c r="A131" s="279"/>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79"/>
      <c r="Z131" s="279"/>
    </row>
    <row r="132" ht="12.75" customHeight="1">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c r="Y132" s="279"/>
      <c r="Z132" s="279"/>
    </row>
    <row r="133" ht="12.75" customHeight="1">
      <c r="A133" s="279"/>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row>
    <row r="134" ht="12.75" customHeight="1">
      <c r="A134" s="279"/>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row>
    <row r="135" ht="12.75" customHeight="1">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row>
    <row r="136" ht="12.75" customHeight="1">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row>
    <row r="137" ht="12.75" customHeight="1">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row>
    <row r="138" ht="12.75" customHeight="1">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row>
    <row r="139" ht="12.75" customHeight="1">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row>
    <row r="140" ht="12.75" customHeight="1">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row>
    <row r="141" ht="12.75" customHeight="1">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row>
    <row r="142" ht="12.75" customHeight="1">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row>
    <row r="143" ht="12.75" customHeight="1">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row>
    <row r="144" ht="12.75" customHeight="1">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row>
    <row r="145" ht="12.75" customHeight="1">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row>
    <row r="146" ht="12.75" customHeight="1">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row>
    <row r="147" ht="12.75" customHeight="1">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row>
    <row r="148" ht="12.75" customHeight="1">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row>
    <row r="149" ht="12.75" customHeight="1">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row>
    <row r="150" ht="12.75" customHeight="1">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row>
    <row r="151" ht="12.75" customHeight="1">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row>
    <row r="152" ht="12.75" customHeight="1">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row>
    <row r="153" ht="12.75" customHeight="1">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row>
    <row r="154" ht="12.75" customHeight="1">
      <c r="A154" s="279"/>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row>
    <row r="155" ht="12.75" customHeight="1">
      <c r="A155" s="279"/>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row>
    <row r="156" ht="12.75" customHeight="1">
      <c r="A156" s="279"/>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row>
    <row r="157" ht="12.75" customHeight="1">
      <c r="A157" s="279"/>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row>
    <row r="158" ht="12.75" customHeight="1">
      <c r="A158" s="279"/>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row>
    <row r="159" ht="12.75" customHeight="1">
      <c r="A159" s="279"/>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row>
    <row r="160" ht="12.75" customHeight="1">
      <c r="A160" s="279"/>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row>
    <row r="161" ht="12.75" customHeight="1">
      <c r="A161" s="279"/>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79"/>
    </row>
    <row r="162" ht="12.75" customHeight="1">
      <c r="A162" s="279"/>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row>
    <row r="163" ht="12.75" customHeight="1">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row>
    <row r="164" ht="12.75" customHeight="1">
      <c r="A164" s="279"/>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row>
    <row r="165" ht="12.75" customHeight="1">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row>
    <row r="166" ht="12.75" customHeight="1">
      <c r="A166" s="279"/>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row>
    <row r="167" ht="12.75" customHeight="1">
      <c r="A167" s="279"/>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79"/>
      <c r="Z167" s="279"/>
    </row>
    <row r="168" ht="12.75" customHeight="1">
      <c r="A168" s="279"/>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row>
    <row r="169" ht="12.75" customHeight="1">
      <c r="A169" s="279"/>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row>
    <row r="170" ht="12.75" customHeight="1">
      <c r="A170" s="279"/>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79"/>
      <c r="Z170" s="279"/>
    </row>
    <row r="171" ht="12.75" customHeight="1">
      <c r="A171" s="279"/>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row>
    <row r="172" ht="12.75" customHeight="1">
      <c r="A172" s="279"/>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row>
    <row r="173" ht="12.75" customHeight="1">
      <c r="A173" s="279"/>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79"/>
      <c r="Z173" s="279"/>
    </row>
    <row r="174" ht="12.75" customHeight="1">
      <c r="A174" s="279"/>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row>
    <row r="175" ht="12.75" customHeight="1">
      <c r="A175" s="279"/>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row>
    <row r="176" ht="12.75" customHeight="1">
      <c r="A176" s="279"/>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row>
    <row r="177" ht="12.75" customHeight="1">
      <c r="A177" s="279"/>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row>
    <row r="178" ht="12.75" customHeight="1">
      <c r="A178" s="279"/>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row>
    <row r="179" ht="12.75" customHeight="1">
      <c r="A179" s="279"/>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79"/>
      <c r="Z179" s="279"/>
    </row>
    <row r="180" ht="12.75" customHeight="1">
      <c r="A180" s="279"/>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79"/>
      <c r="Z180" s="279"/>
    </row>
    <row r="181" ht="12.75" customHeight="1">
      <c r="A181" s="279"/>
      <c r="B181" s="279"/>
      <c r="C181" s="279"/>
      <c r="D181" s="279"/>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row>
    <row r="182" ht="12.75" customHeight="1">
      <c r="A182" s="279"/>
      <c r="B182" s="279"/>
      <c r="C182" s="279"/>
      <c r="D182" s="279"/>
      <c r="E182" s="279"/>
      <c r="F182" s="279"/>
      <c r="G182" s="279"/>
      <c r="H182" s="279"/>
      <c r="I182" s="279"/>
      <c r="J182" s="279"/>
      <c r="K182" s="279"/>
      <c r="L182" s="279"/>
      <c r="M182" s="279"/>
      <c r="N182" s="279"/>
      <c r="O182" s="279"/>
      <c r="P182" s="279"/>
      <c r="Q182" s="279"/>
      <c r="R182" s="279"/>
      <c r="S182" s="279"/>
      <c r="T182" s="279"/>
      <c r="U182" s="279"/>
      <c r="V182" s="279"/>
      <c r="W182" s="279"/>
      <c r="X182" s="279"/>
      <c r="Y182" s="279"/>
      <c r="Z182" s="279"/>
    </row>
    <row r="183" ht="12.75" customHeight="1">
      <c r="A183" s="279"/>
      <c r="B183" s="279"/>
      <c r="C183" s="279"/>
      <c r="D183" s="279"/>
      <c r="E183" s="279"/>
      <c r="F183" s="279"/>
      <c r="G183" s="279"/>
      <c r="H183" s="279"/>
      <c r="I183" s="279"/>
      <c r="J183" s="279"/>
      <c r="K183" s="279"/>
      <c r="L183" s="279"/>
      <c r="M183" s="279"/>
      <c r="N183" s="279"/>
      <c r="O183" s="279"/>
      <c r="P183" s="279"/>
      <c r="Q183" s="279"/>
      <c r="R183" s="279"/>
      <c r="S183" s="279"/>
      <c r="T183" s="279"/>
      <c r="U183" s="279"/>
      <c r="V183" s="279"/>
      <c r="W183" s="279"/>
      <c r="X183" s="279"/>
      <c r="Y183" s="279"/>
      <c r="Z183" s="279"/>
    </row>
    <row r="184" ht="12.75" customHeight="1">
      <c r="A184" s="279"/>
      <c r="B184" s="279"/>
      <c r="C184" s="279"/>
      <c r="D184" s="279"/>
      <c r="E184" s="279"/>
      <c r="F184" s="279"/>
      <c r="G184" s="279"/>
      <c r="H184" s="279"/>
      <c r="I184" s="279"/>
      <c r="J184" s="279"/>
      <c r="K184" s="279"/>
      <c r="L184" s="279"/>
      <c r="M184" s="279"/>
      <c r="N184" s="279"/>
      <c r="O184" s="279"/>
      <c r="P184" s="279"/>
      <c r="Q184" s="279"/>
      <c r="R184" s="279"/>
      <c r="S184" s="279"/>
      <c r="T184" s="279"/>
      <c r="U184" s="279"/>
      <c r="V184" s="279"/>
      <c r="W184" s="279"/>
      <c r="X184" s="279"/>
      <c r="Y184" s="279"/>
      <c r="Z184" s="279"/>
    </row>
    <row r="185" ht="12.75" customHeight="1">
      <c r="A185" s="279"/>
      <c r="B185" s="279"/>
      <c r="C185" s="279"/>
      <c r="D185" s="279"/>
      <c r="E185" s="279"/>
      <c r="F185" s="279"/>
      <c r="G185" s="279"/>
      <c r="H185" s="279"/>
      <c r="I185" s="279"/>
      <c r="J185" s="279"/>
      <c r="K185" s="279"/>
      <c r="L185" s="279"/>
      <c r="M185" s="279"/>
      <c r="N185" s="279"/>
      <c r="O185" s="279"/>
      <c r="P185" s="279"/>
      <c r="Q185" s="279"/>
      <c r="R185" s="279"/>
      <c r="S185" s="279"/>
      <c r="T185" s="279"/>
      <c r="U185" s="279"/>
      <c r="V185" s="279"/>
      <c r="W185" s="279"/>
      <c r="X185" s="279"/>
      <c r="Y185" s="279"/>
      <c r="Z185" s="279"/>
    </row>
    <row r="186" ht="12.75" customHeight="1">
      <c r="A186" s="279"/>
      <c r="B186" s="279"/>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row>
    <row r="187" ht="12.75" customHeight="1">
      <c r="A187" s="279"/>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row>
    <row r="188" ht="12.75" customHeight="1">
      <c r="A188" s="279"/>
      <c r="B188" s="279"/>
      <c r="C188" s="279"/>
      <c r="D188" s="279"/>
      <c r="E188" s="279"/>
      <c r="F188" s="279"/>
      <c r="G188" s="279"/>
      <c r="H188" s="279"/>
      <c r="I188" s="279"/>
      <c r="J188" s="279"/>
      <c r="K188" s="279"/>
      <c r="L188" s="279"/>
      <c r="M188" s="279"/>
      <c r="N188" s="279"/>
      <c r="O188" s="279"/>
      <c r="P188" s="279"/>
      <c r="Q188" s="279"/>
      <c r="R188" s="279"/>
      <c r="S188" s="279"/>
      <c r="T188" s="279"/>
      <c r="U188" s="279"/>
      <c r="V188" s="279"/>
      <c r="W188" s="279"/>
      <c r="X188" s="279"/>
      <c r="Y188" s="279"/>
      <c r="Z188" s="279"/>
    </row>
    <row r="189" ht="12.75" customHeight="1">
      <c r="A189" s="279"/>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79"/>
      <c r="Z189" s="279"/>
    </row>
    <row r="190" ht="12.75" customHeight="1">
      <c r="A190" s="279"/>
      <c r="B190" s="279"/>
      <c r="C190" s="279"/>
      <c r="D190" s="279"/>
      <c r="E190" s="279"/>
      <c r="F190" s="279"/>
      <c r="G190" s="279"/>
      <c r="H190" s="279"/>
      <c r="I190" s="279"/>
      <c r="J190" s="279"/>
      <c r="K190" s="279"/>
      <c r="L190" s="279"/>
      <c r="M190" s="279"/>
      <c r="N190" s="279"/>
      <c r="O190" s="279"/>
      <c r="P190" s="279"/>
      <c r="Q190" s="279"/>
      <c r="R190" s="279"/>
      <c r="S190" s="279"/>
      <c r="T190" s="279"/>
      <c r="U190" s="279"/>
      <c r="V190" s="279"/>
      <c r="W190" s="279"/>
      <c r="X190" s="279"/>
      <c r="Y190" s="279"/>
      <c r="Z190" s="279"/>
    </row>
    <row r="191" ht="12.75" customHeight="1">
      <c r="A191" s="279"/>
      <c r="B191" s="279"/>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row>
    <row r="192" ht="12.75" customHeight="1">
      <c r="A192" s="279"/>
      <c r="B192" s="279"/>
      <c r="C192" s="279"/>
      <c r="D192" s="279"/>
      <c r="E192" s="279"/>
      <c r="F192" s="279"/>
      <c r="G192" s="279"/>
      <c r="H192" s="279"/>
      <c r="I192" s="279"/>
      <c r="J192" s="279"/>
      <c r="K192" s="279"/>
      <c r="L192" s="279"/>
      <c r="M192" s="279"/>
      <c r="N192" s="279"/>
      <c r="O192" s="279"/>
      <c r="P192" s="279"/>
      <c r="Q192" s="279"/>
      <c r="R192" s="279"/>
      <c r="S192" s="279"/>
      <c r="T192" s="279"/>
      <c r="U192" s="279"/>
      <c r="V192" s="279"/>
      <c r="W192" s="279"/>
      <c r="X192" s="279"/>
      <c r="Y192" s="279"/>
      <c r="Z192" s="279"/>
    </row>
    <row r="193" ht="12.75" customHeight="1">
      <c r="A193" s="279"/>
      <c r="B193" s="279"/>
      <c r="C193" s="279"/>
      <c r="D193" s="279"/>
      <c r="E193" s="279"/>
      <c r="F193" s="279"/>
      <c r="G193" s="279"/>
      <c r="H193" s="279"/>
      <c r="I193" s="279"/>
      <c r="J193" s="279"/>
      <c r="K193" s="279"/>
      <c r="L193" s="279"/>
      <c r="M193" s="279"/>
      <c r="N193" s="279"/>
      <c r="O193" s="279"/>
      <c r="P193" s="279"/>
      <c r="Q193" s="279"/>
      <c r="R193" s="279"/>
      <c r="S193" s="279"/>
      <c r="T193" s="279"/>
      <c r="U193" s="279"/>
      <c r="V193" s="279"/>
      <c r="W193" s="279"/>
      <c r="X193" s="279"/>
      <c r="Y193" s="279"/>
      <c r="Z193" s="279"/>
    </row>
    <row r="194" ht="12.75" customHeight="1">
      <c r="A194" s="279"/>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row>
    <row r="195" ht="12.75" customHeight="1">
      <c r="A195" s="279"/>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row>
    <row r="196" ht="12.75" customHeight="1">
      <c r="A196" s="279"/>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row>
    <row r="197" ht="12.75" customHeight="1">
      <c r="A197" s="279"/>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row>
    <row r="198" ht="12.75" customHeight="1">
      <c r="A198" s="279"/>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row>
    <row r="199" ht="12.75" customHeight="1">
      <c r="A199" s="279"/>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row>
    <row r="200" ht="12.75" customHeight="1">
      <c r="A200" s="279"/>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row>
    <row r="201" ht="12.75" customHeight="1">
      <c r="A201" s="279"/>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row>
    <row r="202" ht="12.75" customHeight="1">
      <c r="A202" s="279"/>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row>
    <row r="203" ht="12.75" customHeight="1">
      <c r="A203" s="279"/>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row>
    <row r="204" ht="12.75" customHeight="1">
      <c r="A204" s="279"/>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row>
    <row r="205" ht="12.75" customHeight="1">
      <c r="A205" s="279"/>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row>
    <row r="206" ht="12.75" customHeight="1">
      <c r="A206" s="279"/>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row>
    <row r="207" ht="12.75" customHeight="1">
      <c r="A207" s="279"/>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row>
    <row r="208" ht="12.75" customHeight="1">
      <c r="A208" s="279"/>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row>
    <row r="209" ht="12.75" customHeight="1">
      <c r="A209" s="279"/>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row>
    <row r="210" ht="12.75" customHeight="1">
      <c r="A210" s="279"/>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row>
    <row r="211" ht="12.75" customHeight="1">
      <c r="A211" s="279"/>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row>
    <row r="212" ht="12.75" customHeight="1">
      <c r="A212" s="279"/>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row>
    <row r="213" ht="12.75" customHeight="1">
      <c r="A213" s="279"/>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79"/>
      <c r="Z213" s="279"/>
    </row>
    <row r="214" ht="12.75" customHeight="1">
      <c r="A214" s="279"/>
      <c r="B214" s="279"/>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row>
    <row r="215" ht="12.75" customHeight="1">
      <c r="A215" s="279"/>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row>
    <row r="216" ht="12.75" customHeight="1">
      <c r="A216" s="279"/>
      <c r="B216" s="279"/>
      <c r="C216" s="279"/>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row>
    <row r="217" ht="12.75" customHeight="1">
      <c r="A217" s="279"/>
      <c r="B217" s="279"/>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row>
    <row r="218" ht="12.75" customHeight="1">
      <c r="A218" s="279"/>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79"/>
      <c r="Z218" s="279"/>
    </row>
    <row r="219" ht="12.75" customHeight="1">
      <c r="A219" s="279"/>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row>
    <row r="220" ht="12.75" customHeight="1">
      <c r="A220" s="279"/>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29"/>
  </cols>
  <sheetData>
    <row r="2">
      <c r="B2" s="1" t="s">
        <v>110</v>
      </c>
      <c r="E2" s="1" t="s">
        <v>217</v>
      </c>
    </row>
    <row r="3">
      <c r="B3" s="1" t="s">
        <v>108</v>
      </c>
      <c r="E3" s="1" t="s">
        <v>113</v>
      </c>
    </row>
    <row r="4">
      <c r="B4" s="1" t="s">
        <v>218</v>
      </c>
      <c r="E4" s="1" t="s">
        <v>96</v>
      </c>
    </row>
    <row r="5">
      <c r="B5" s="1" t="s">
        <v>219</v>
      </c>
    </row>
    <row r="8">
      <c r="B8" s="1" t="s">
        <v>220</v>
      </c>
    </row>
    <row r="9">
      <c r="B9" s="1" t="s">
        <v>221</v>
      </c>
    </row>
    <row r="10">
      <c r="B10" s="1" t="s">
        <v>222</v>
      </c>
    </row>
    <row r="13">
      <c r="B13" s="1" t="s">
        <v>223</v>
      </c>
    </row>
    <row r="14">
      <c r="B14" s="1" t="s">
        <v>224</v>
      </c>
    </row>
    <row r="15">
      <c r="B15" s="1" t="s">
        <v>225</v>
      </c>
    </row>
    <row r="16">
      <c r="B16" s="1" t="s">
        <v>226</v>
      </c>
    </row>
    <row r="17">
      <c r="B17" s="1" t="s">
        <v>227</v>
      </c>
    </row>
    <row r="18">
      <c r="B18" s="1" t="s">
        <v>228</v>
      </c>
    </row>
    <row r="19">
      <c r="B19" s="1" t="s">
        <v>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1" width="10.0"/>
  </cols>
  <sheetData>
    <row r="1" ht="12.75" customHeight="1">
      <c r="A1" s="279"/>
      <c r="B1" s="279"/>
      <c r="C1" s="279"/>
      <c r="D1" s="279"/>
      <c r="E1" s="279"/>
      <c r="F1" s="279"/>
      <c r="G1" s="279"/>
      <c r="H1" s="279"/>
      <c r="I1" s="279"/>
      <c r="J1" s="279"/>
      <c r="K1" s="279"/>
      <c r="L1" s="279"/>
      <c r="M1" s="279"/>
      <c r="N1" s="279"/>
      <c r="O1" s="279"/>
      <c r="P1" s="279"/>
      <c r="Q1" s="279"/>
      <c r="R1" s="279"/>
      <c r="S1" s="279"/>
      <c r="T1" s="279"/>
      <c r="U1" s="279"/>
    </row>
    <row r="2" ht="12.75" customHeight="1">
      <c r="A2" s="279"/>
      <c r="B2" s="279"/>
      <c r="C2" s="279"/>
      <c r="D2" s="279"/>
      <c r="E2" s="279"/>
      <c r="F2" s="279"/>
      <c r="G2" s="279"/>
      <c r="H2" s="279"/>
      <c r="I2" s="279"/>
      <c r="J2" s="279"/>
      <c r="K2" s="279"/>
      <c r="L2" s="279"/>
      <c r="M2" s="279"/>
      <c r="N2" s="279"/>
      <c r="O2" s="279"/>
      <c r="P2" s="279"/>
      <c r="Q2" s="279"/>
      <c r="R2" s="279"/>
      <c r="S2" s="279"/>
      <c r="T2" s="279"/>
      <c r="U2" s="279"/>
    </row>
    <row r="3" ht="12.75" customHeight="1">
      <c r="A3" s="310" t="s">
        <v>103</v>
      </c>
      <c r="B3" s="279"/>
      <c r="C3" s="279"/>
      <c r="D3" s="279"/>
      <c r="E3" s="279"/>
      <c r="F3" s="279"/>
      <c r="G3" s="279"/>
      <c r="H3" s="279"/>
      <c r="I3" s="279"/>
      <c r="J3" s="279"/>
      <c r="K3" s="279"/>
      <c r="L3" s="279"/>
      <c r="M3" s="279"/>
      <c r="N3" s="279"/>
      <c r="O3" s="279"/>
      <c r="P3" s="279"/>
      <c r="Q3" s="279"/>
      <c r="R3" s="279"/>
      <c r="S3" s="279"/>
      <c r="T3" s="279"/>
      <c r="U3" s="279"/>
    </row>
    <row r="4" ht="12.75" customHeight="1">
      <c r="A4" s="310" t="s">
        <v>201</v>
      </c>
      <c r="B4" s="279"/>
      <c r="C4" s="279"/>
      <c r="D4" s="279"/>
      <c r="E4" s="279"/>
      <c r="F4" s="279"/>
      <c r="G4" s="279"/>
      <c r="H4" s="279"/>
      <c r="I4" s="279"/>
      <c r="J4" s="279"/>
      <c r="K4" s="279"/>
      <c r="L4" s="279"/>
      <c r="M4" s="279"/>
      <c r="N4" s="279"/>
      <c r="O4" s="279"/>
      <c r="P4" s="279"/>
      <c r="Q4" s="279"/>
      <c r="R4" s="279"/>
      <c r="S4" s="279"/>
      <c r="T4" s="279"/>
      <c r="U4" s="279"/>
    </row>
    <row r="5" ht="12.75" customHeight="1">
      <c r="A5" s="310" t="s">
        <v>124</v>
      </c>
      <c r="B5" s="279"/>
      <c r="C5" s="279"/>
      <c r="D5" s="279"/>
      <c r="E5" s="279"/>
      <c r="F5" s="279"/>
      <c r="G5" s="279"/>
      <c r="H5" s="279"/>
      <c r="I5" s="279"/>
      <c r="J5" s="279"/>
      <c r="K5" s="279"/>
      <c r="L5" s="279"/>
      <c r="M5" s="279"/>
      <c r="N5" s="279"/>
      <c r="O5" s="279"/>
      <c r="P5" s="279"/>
      <c r="Q5" s="279"/>
      <c r="R5" s="279"/>
      <c r="S5" s="279"/>
      <c r="T5" s="279"/>
      <c r="U5" s="279"/>
    </row>
    <row r="6" ht="12.75" customHeight="1">
      <c r="A6" s="310" t="s">
        <v>204</v>
      </c>
      <c r="B6" s="279"/>
      <c r="C6" s="279"/>
      <c r="D6" s="279"/>
      <c r="E6" s="279"/>
      <c r="F6" s="279"/>
      <c r="G6" s="279"/>
      <c r="H6" s="279"/>
      <c r="I6" s="279"/>
      <c r="J6" s="279"/>
      <c r="K6" s="279"/>
      <c r="L6" s="279"/>
      <c r="M6" s="279"/>
      <c r="N6" s="279"/>
      <c r="O6" s="279"/>
      <c r="P6" s="279"/>
      <c r="Q6" s="279"/>
      <c r="R6" s="279"/>
      <c r="S6" s="279"/>
      <c r="T6" s="279"/>
      <c r="U6" s="279"/>
    </row>
    <row r="7" ht="12.75" customHeight="1">
      <c r="A7" s="310" t="s">
        <v>104</v>
      </c>
      <c r="B7" s="279"/>
      <c r="C7" s="279"/>
      <c r="D7" s="279"/>
      <c r="E7" s="279"/>
      <c r="F7" s="279"/>
      <c r="G7" s="279"/>
      <c r="H7" s="279"/>
      <c r="I7" s="279"/>
      <c r="J7" s="279"/>
      <c r="K7" s="279"/>
      <c r="L7" s="279"/>
      <c r="M7" s="279"/>
      <c r="N7" s="279"/>
      <c r="O7" s="279"/>
      <c r="P7" s="279"/>
      <c r="Q7" s="279"/>
      <c r="R7" s="279"/>
      <c r="S7" s="279"/>
      <c r="T7" s="279"/>
      <c r="U7" s="279"/>
    </row>
    <row r="8" ht="12.75" customHeight="1">
      <c r="A8" s="310" t="s">
        <v>105</v>
      </c>
      <c r="B8" s="279"/>
      <c r="C8" s="279"/>
      <c r="D8" s="279"/>
      <c r="E8" s="279"/>
      <c r="F8" s="279"/>
      <c r="G8" s="279"/>
      <c r="H8" s="279"/>
      <c r="I8" s="279"/>
      <c r="J8" s="279"/>
      <c r="K8" s="279"/>
      <c r="L8" s="279"/>
      <c r="M8" s="279"/>
      <c r="N8" s="279"/>
      <c r="O8" s="279"/>
      <c r="P8" s="279"/>
      <c r="Q8" s="279"/>
      <c r="R8" s="279"/>
      <c r="S8" s="279"/>
      <c r="T8" s="279"/>
      <c r="U8" s="279"/>
    </row>
    <row r="9" ht="12.75" customHeight="1">
      <c r="A9" s="310" t="s">
        <v>112</v>
      </c>
      <c r="B9" s="279"/>
      <c r="C9" s="279"/>
      <c r="D9" s="279"/>
      <c r="E9" s="279"/>
      <c r="F9" s="279"/>
      <c r="G9" s="279"/>
      <c r="H9" s="279"/>
      <c r="I9" s="279"/>
      <c r="J9" s="279"/>
      <c r="K9" s="279"/>
      <c r="L9" s="279"/>
      <c r="M9" s="279"/>
      <c r="N9" s="279"/>
      <c r="O9" s="279"/>
      <c r="P9" s="279"/>
      <c r="Q9" s="279"/>
      <c r="R9" s="279"/>
      <c r="S9" s="279"/>
      <c r="T9" s="279"/>
      <c r="U9" s="279"/>
    </row>
    <row r="10" ht="12.75" customHeight="1">
      <c r="A10" s="310" t="s">
        <v>106</v>
      </c>
      <c r="B10" s="279"/>
      <c r="C10" s="279"/>
      <c r="D10" s="279"/>
      <c r="E10" s="279"/>
      <c r="F10" s="279"/>
      <c r="G10" s="279"/>
      <c r="H10" s="279"/>
      <c r="I10" s="279"/>
      <c r="J10" s="279"/>
      <c r="K10" s="279"/>
      <c r="L10" s="279"/>
      <c r="M10" s="279"/>
      <c r="N10" s="279"/>
      <c r="O10" s="279"/>
      <c r="P10" s="279"/>
      <c r="Q10" s="279"/>
      <c r="R10" s="279"/>
      <c r="S10" s="279"/>
      <c r="T10" s="279"/>
      <c r="U10" s="279"/>
    </row>
    <row r="11" ht="12.75" customHeight="1">
      <c r="A11" s="310" t="s">
        <v>123</v>
      </c>
      <c r="B11" s="279"/>
      <c r="C11" s="279"/>
      <c r="D11" s="279"/>
      <c r="E11" s="279"/>
      <c r="F11" s="279"/>
      <c r="G11" s="279"/>
      <c r="H11" s="279"/>
      <c r="I11" s="279"/>
      <c r="J11" s="279"/>
      <c r="K11" s="279"/>
      <c r="L11" s="279"/>
      <c r="M11" s="279"/>
      <c r="N11" s="279"/>
      <c r="O11" s="279"/>
      <c r="P11" s="279"/>
      <c r="Q11" s="279"/>
      <c r="R11" s="279"/>
      <c r="S11" s="279"/>
      <c r="T11" s="279"/>
      <c r="U11" s="279"/>
    </row>
    <row r="12" ht="12.75" customHeight="1">
      <c r="A12" s="310" t="s">
        <v>229</v>
      </c>
      <c r="B12" s="279"/>
      <c r="C12" s="279"/>
      <c r="D12" s="279"/>
      <c r="E12" s="279"/>
      <c r="F12" s="279"/>
      <c r="G12" s="279"/>
      <c r="H12" s="279"/>
      <c r="I12" s="279"/>
      <c r="J12" s="279"/>
      <c r="K12" s="279"/>
      <c r="L12" s="279"/>
      <c r="M12" s="279"/>
      <c r="N12" s="279"/>
      <c r="O12" s="279"/>
      <c r="P12" s="279"/>
      <c r="Q12" s="279"/>
      <c r="R12" s="279"/>
      <c r="S12" s="279"/>
      <c r="T12" s="279"/>
      <c r="U12" s="279"/>
    </row>
    <row r="13" ht="12.75" customHeight="1">
      <c r="A13" s="310" t="s">
        <v>230</v>
      </c>
      <c r="B13" s="279"/>
      <c r="C13" s="279"/>
      <c r="D13" s="279"/>
      <c r="E13" s="279"/>
      <c r="F13" s="279"/>
      <c r="G13" s="279"/>
      <c r="H13" s="279"/>
      <c r="I13" s="279"/>
      <c r="J13" s="279"/>
      <c r="K13" s="279"/>
      <c r="L13" s="279"/>
      <c r="M13" s="279"/>
      <c r="N13" s="279"/>
      <c r="O13" s="279"/>
      <c r="P13" s="279"/>
      <c r="Q13" s="279"/>
      <c r="R13" s="279"/>
      <c r="S13" s="279"/>
      <c r="T13" s="279"/>
      <c r="U13" s="279"/>
    </row>
    <row r="14" ht="12.75" customHeight="1">
      <c r="A14" s="310" t="s">
        <v>231</v>
      </c>
      <c r="B14" s="279"/>
      <c r="C14" s="279"/>
      <c r="D14" s="279"/>
      <c r="E14" s="279"/>
      <c r="F14" s="279"/>
      <c r="G14" s="279"/>
      <c r="H14" s="279"/>
      <c r="I14" s="279"/>
      <c r="J14" s="279"/>
      <c r="K14" s="279"/>
      <c r="L14" s="279"/>
      <c r="M14" s="279"/>
      <c r="N14" s="279"/>
      <c r="O14" s="279"/>
      <c r="P14" s="279"/>
      <c r="Q14" s="279"/>
      <c r="R14" s="279"/>
      <c r="S14" s="279"/>
      <c r="T14" s="279"/>
      <c r="U14" s="279"/>
    </row>
    <row r="15" ht="12.75" customHeight="1">
      <c r="A15" s="279"/>
      <c r="B15" s="279"/>
      <c r="C15" s="279"/>
      <c r="D15" s="279"/>
      <c r="E15" s="279"/>
      <c r="F15" s="279"/>
      <c r="G15" s="279"/>
      <c r="H15" s="279"/>
      <c r="I15" s="279"/>
      <c r="J15" s="279"/>
      <c r="K15" s="279"/>
      <c r="L15" s="279"/>
      <c r="M15" s="279"/>
      <c r="N15" s="279"/>
      <c r="O15" s="279"/>
      <c r="P15" s="279"/>
      <c r="Q15" s="279"/>
      <c r="R15" s="279"/>
      <c r="S15" s="279"/>
      <c r="T15" s="279"/>
      <c r="U15" s="279"/>
    </row>
    <row r="16" ht="12.75" customHeight="1">
      <c r="A16" s="310" t="s">
        <v>232</v>
      </c>
      <c r="B16" s="279"/>
      <c r="C16" s="279"/>
      <c r="D16" s="279"/>
      <c r="E16" s="279"/>
      <c r="F16" s="279"/>
      <c r="G16" s="279"/>
      <c r="H16" s="279"/>
      <c r="I16" s="279"/>
      <c r="J16" s="279"/>
      <c r="K16" s="279"/>
      <c r="L16" s="279"/>
      <c r="M16" s="279"/>
      <c r="N16" s="279"/>
      <c r="O16" s="279"/>
      <c r="P16" s="279"/>
      <c r="Q16" s="279"/>
      <c r="R16" s="279"/>
      <c r="S16" s="279"/>
      <c r="T16" s="279"/>
      <c r="U16" s="279"/>
    </row>
    <row r="17" ht="12.75" customHeight="1">
      <c r="A17" s="310" t="s">
        <v>110</v>
      </c>
      <c r="B17" s="279"/>
      <c r="C17" s="279"/>
      <c r="D17" s="279"/>
      <c r="E17" s="279"/>
      <c r="F17" s="279"/>
      <c r="G17" s="279"/>
      <c r="H17" s="279"/>
      <c r="I17" s="279"/>
      <c r="J17" s="279"/>
      <c r="K17" s="279"/>
      <c r="L17" s="279"/>
      <c r="M17" s="279"/>
      <c r="N17" s="279"/>
      <c r="O17" s="279"/>
      <c r="P17" s="279"/>
      <c r="Q17" s="279"/>
      <c r="R17" s="279"/>
      <c r="S17" s="279"/>
      <c r="T17" s="279"/>
      <c r="U17" s="279"/>
    </row>
    <row r="18" ht="12.75" customHeight="1">
      <c r="A18" s="310" t="s">
        <v>108</v>
      </c>
      <c r="B18" s="279"/>
      <c r="C18" s="279"/>
      <c r="D18" s="279"/>
      <c r="E18" s="279"/>
      <c r="F18" s="279"/>
      <c r="G18" s="279"/>
      <c r="H18" s="279"/>
      <c r="I18" s="279"/>
      <c r="J18" s="279"/>
      <c r="K18" s="279"/>
      <c r="L18" s="279"/>
      <c r="M18" s="279"/>
      <c r="N18" s="279"/>
      <c r="O18" s="279"/>
      <c r="P18" s="279"/>
      <c r="Q18" s="279"/>
      <c r="R18" s="279"/>
      <c r="S18" s="279"/>
      <c r="T18" s="279"/>
      <c r="U18" s="279"/>
    </row>
    <row r="19" ht="12.75" customHeight="1">
      <c r="A19" s="279"/>
      <c r="B19" s="279"/>
      <c r="C19" s="279"/>
      <c r="D19" s="279"/>
      <c r="E19" s="279"/>
      <c r="F19" s="279"/>
      <c r="G19" s="279"/>
      <c r="H19" s="279"/>
      <c r="I19" s="279"/>
      <c r="J19" s="279"/>
      <c r="K19" s="279"/>
      <c r="L19" s="279"/>
      <c r="M19" s="279"/>
      <c r="N19" s="279"/>
      <c r="O19" s="279"/>
      <c r="P19" s="279"/>
      <c r="Q19" s="279"/>
      <c r="R19" s="279"/>
      <c r="S19" s="279"/>
      <c r="T19" s="279"/>
      <c r="U19" s="279"/>
    </row>
    <row r="20" ht="12.75" customHeight="1">
      <c r="A20" s="310" t="s">
        <v>221</v>
      </c>
      <c r="B20" s="279"/>
      <c r="C20" s="279"/>
      <c r="D20" s="279"/>
      <c r="E20" s="279"/>
      <c r="F20" s="279"/>
      <c r="G20" s="279"/>
      <c r="H20" s="279"/>
      <c r="I20" s="279"/>
      <c r="J20" s="279"/>
      <c r="K20" s="279"/>
      <c r="L20" s="279"/>
      <c r="M20" s="279"/>
      <c r="N20" s="279"/>
      <c r="O20" s="279"/>
      <c r="P20" s="279"/>
      <c r="Q20" s="279"/>
      <c r="R20" s="279"/>
      <c r="S20" s="279"/>
      <c r="T20" s="279"/>
      <c r="U20" s="279"/>
    </row>
    <row r="21" ht="12.75" customHeight="1">
      <c r="A21" s="310" t="s">
        <v>222</v>
      </c>
      <c r="B21" s="279"/>
      <c r="C21" s="279"/>
      <c r="D21" s="279"/>
      <c r="E21" s="279"/>
      <c r="F21" s="279"/>
      <c r="G21" s="279"/>
      <c r="H21" s="279"/>
      <c r="I21" s="279"/>
      <c r="J21" s="279"/>
      <c r="K21" s="279"/>
      <c r="L21" s="279"/>
      <c r="M21" s="279"/>
      <c r="N21" s="279"/>
      <c r="O21" s="279"/>
      <c r="P21" s="279"/>
      <c r="Q21" s="279"/>
      <c r="R21" s="279"/>
      <c r="S21" s="279"/>
      <c r="T21" s="279"/>
      <c r="U21" s="279"/>
    </row>
    <row r="22" ht="12.75" customHeight="1">
      <c r="A22" s="279"/>
      <c r="B22" s="279"/>
      <c r="C22" s="279"/>
      <c r="D22" s="279"/>
      <c r="E22" s="279"/>
      <c r="F22" s="279"/>
      <c r="G22" s="279"/>
      <c r="H22" s="279"/>
      <c r="I22" s="279"/>
      <c r="J22" s="279"/>
      <c r="K22" s="279"/>
      <c r="L22" s="279"/>
      <c r="M22" s="279"/>
      <c r="N22" s="279"/>
      <c r="O22" s="279"/>
      <c r="P22" s="279"/>
      <c r="Q22" s="279"/>
      <c r="R22" s="279"/>
      <c r="S22" s="279"/>
      <c r="T22" s="279"/>
      <c r="U22" s="279"/>
    </row>
    <row r="23" ht="12.75" customHeight="1">
      <c r="A23" s="279"/>
      <c r="B23" s="279"/>
      <c r="C23" s="279"/>
      <c r="D23" s="279"/>
      <c r="E23" s="279"/>
      <c r="F23" s="279"/>
      <c r="G23" s="279"/>
      <c r="H23" s="279"/>
      <c r="I23" s="279"/>
      <c r="J23" s="279"/>
      <c r="K23" s="279"/>
      <c r="L23" s="279"/>
      <c r="M23" s="279"/>
      <c r="N23" s="279"/>
      <c r="O23" s="279"/>
      <c r="P23" s="279"/>
      <c r="Q23" s="279"/>
      <c r="R23" s="279"/>
      <c r="S23" s="279"/>
      <c r="T23" s="279"/>
      <c r="U23" s="279"/>
    </row>
    <row r="24" ht="12.75" customHeight="1">
      <c r="A24" s="279"/>
      <c r="B24" s="279"/>
      <c r="C24" s="279"/>
      <c r="D24" s="279"/>
      <c r="E24" s="279"/>
      <c r="F24" s="279"/>
      <c r="G24" s="279"/>
      <c r="H24" s="279"/>
      <c r="I24" s="279"/>
      <c r="J24" s="279"/>
      <c r="K24" s="279"/>
      <c r="L24" s="279"/>
      <c r="M24" s="279"/>
      <c r="N24" s="279"/>
      <c r="O24" s="279"/>
      <c r="P24" s="279"/>
      <c r="Q24" s="279"/>
      <c r="R24" s="279"/>
      <c r="S24" s="279"/>
      <c r="T24" s="279"/>
      <c r="U24" s="279"/>
    </row>
    <row r="25" ht="12.75" customHeight="1">
      <c r="A25" s="279"/>
      <c r="B25" s="279"/>
      <c r="C25" s="279"/>
      <c r="D25" s="279"/>
      <c r="E25" s="279"/>
      <c r="F25" s="279"/>
      <c r="G25" s="279"/>
      <c r="H25" s="279"/>
      <c r="I25" s="279"/>
      <c r="J25" s="279"/>
      <c r="K25" s="279"/>
      <c r="L25" s="279"/>
      <c r="M25" s="279"/>
      <c r="N25" s="279"/>
      <c r="O25" s="279"/>
      <c r="P25" s="279"/>
      <c r="Q25" s="279"/>
      <c r="R25" s="279"/>
      <c r="S25" s="279"/>
      <c r="T25" s="279"/>
      <c r="U25" s="279"/>
    </row>
    <row r="26" ht="12.75" customHeight="1">
      <c r="A26" s="279"/>
      <c r="B26" s="279"/>
      <c r="C26" s="279"/>
      <c r="D26" s="279"/>
      <c r="E26" s="279"/>
      <c r="F26" s="279"/>
      <c r="G26" s="279"/>
      <c r="H26" s="279"/>
      <c r="I26" s="279"/>
      <c r="J26" s="279"/>
      <c r="K26" s="279"/>
      <c r="L26" s="279"/>
      <c r="M26" s="279"/>
      <c r="N26" s="279"/>
      <c r="O26" s="279"/>
      <c r="P26" s="279"/>
      <c r="Q26" s="279"/>
      <c r="R26" s="279"/>
      <c r="S26" s="279"/>
      <c r="T26" s="279"/>
      <c r="U26" s="279"/>
    </row>
    <row r="27" ht="12.75" customHeight="1">
      <c r="A27" s="279"/>
      <c r="B27" s="279"/>
      <c r="C27" s="279"/>
      <c r="D27" s="279"/>
      <c r="E27" s="279"/>
      <c r="F27" s="279"/>
      <c r="G27" s="279"/>
      <c r="H27" s="279"/>
      <c r="I27" s="279"/>
      <c r="J27" s="279"/>
      <c r="K27" s="279"/>
      <c r="L27" s="279"/>
      <c r="M27" s="279"/>
      <c r="N27" s="279"/>
      <c r="O27" s="279"/>
      <c r="P27" s="279"/>
      <c r="Q27" s="279"/>
      <c r="R27" s="279"/>
      <c r="S27" s="279"/>
      <c r="T27" s="279"/>
      <c r="U27" s="279"/>
    </row>
    <row r="28" ht="12.75" customHeight="1">
      <c r="A28" s="279"/>
      <c r="B28" s="279"/>
      <c r="C28" s="279"/>
      <c r="D28" s="279"/>
      <c r="E28" s="279"/>
      <c r="F28" s="279"/>
      <c r="G28" s="279"/>
      <c r="H28" s="279"/>
      <c r="I28" s="279"/>
      <c r="J28" s="279"/>
      <c r="K28" s="279"/>
      <c r="L28" s="279"/>
      <c r="M28" s="279"/>
      <c r="N28" s="279"/>
      <c r="O28" s="279"/>
      <c r="P28" s="279"/>
      <c r="Q28" s="279"/>
      <c r="R28" s="279"/>
      <c r="S28" s="279"/>
      <c r="T28" s="279"/>
      <c r="U28" s="279"/>
    </row>
    <row r="29" ht="12.75" customHeight="1">
      <c r="A29" s="279"/>
      <c r="B29" s="279"/>
      <c r="C29" s="279"/>
      <c r="D29" s="279"/>
      <c r="E29" s="279"/>
      <c r="F29" s="279"/>
      <c r="G29" s="279"/>
      <c r="H29" s="279"/>
      <c r="I29" s="279"/>
      <c r="J29" s="279"/>
      <c r="K29" s="279"/>
      <c r="L29" s="279"/>
      <c r="M29" s="279"/>
      <c r="N29" s="279"/>
      <c r="O29" s="279"/>
      <c r="P29" s="279"/>
      <c r="Q29" s="279"/>
      <c r="R29" s="279"/>
      <c r="S29" s="279"/>
      <c r="T29" s="279"/>
      <c r="U29" s="279"/>
    </row>
    <row r="30" ht="12.75" customHeight="1">
      <c r="A30" s="279"/>
      <c r="B30" s="279"/>
      <c r="C30" s="279"/>
      <c r="D30" s="279"/>
      <c r="E30" s="279"/>
      <c r="F30" s="279"/>
      <c r="G30" s="279"/>
      <c r="H30" s="279"/>
      <c r="I30" s="279"/>
      <c r="J30" s="279"/>
      <c r="K30" s="279"/>
      <c r="L30" s="279"/>
      <c r="M30" s="279"/>
      <c r="N30" s="279"/>
      <c r="O30" s="279"/>
      <c r="P30" s="279"/>
      <c r="Q30" s="279"/>
      <c r="R30" s="279"/>
      <c r="S30" s="279"/>
      <c r="T30" s="279"/>
      <c r="U30" s="279"/>
    </row>
    <row r="31" ht="12.75" customHeight="1">
      <c r="A31" s="279"/>
      <c r="B31" s="279"/>
      <c r="C31" s="279"/>
      <c r="D31" s="279"/>
      <c r="E31" s="279"/>
      <c r="F31" s="279"/>
      <c r="G31" s="279"/>
      <c r="H31" s="279"/>
      <c r="I31" s="279"/>
      <c r="J31" s="279"/>
      <c r="K31" s="279"/>
      <c r="L31" s="279"/>
      <c r="M31" s="279"/>
      <c r="N31" s="279"/>
      <c r="O31" s="279"/>
      <c r="P31" s="279"/>
      <c r="Q31" s="279"/>
      <c r="R31" s="279"/>
      <c r="S31" s="279"/>
      <c r="T31" s="279"/>
      <c r="U31" s="279"/>
    </row>
    <row r="32" ht="12.75" customHeight="1">
      <c r="A32" s="279"/>
      <c r="B32" s="279"/>
      <c r="C32" s="279"/>
      <c r="D32" s="279"/>
      <c r="E32" s="279"/>
      <c r="F32" s="279"/>
      <c r="G32" s="279"/>
      <c r="H32" s="279"/>
      <c r="I32" s="279"/>
      <c r="J32" s="279"/>
      <c r="K32" s="279"/>
      <c r="L32" s="279"/>
      <c r="M32" s="279"/>
      <c r="N32" s="279"/>
      <c r="O32" s="279"/>
      <c r="P32" s="279"/>
      <c r="Q32" s="279"/>
      <c r="R32" s="279"/>
      <c r="S32" s="279"/>
      <c r="T32" s="279"/>
      <c r="U32" s="279"/>
    </row>
    <row r="33" ht="12.75" customHeight="1">
      <c r="A33" s="279"/>
      <c r="B33" s="279"/>
      <c r="C33" s="279"/>
      <c r="D33" s="279"/>
      <c r="E33" s="279"/>
      <c r="F33" s="279"/>
      <c r="G33" s="279"/>
      <c r="H33" s="279"/>
      <c r="I33" s="279"/>
      <c r="J33" s="279"/>
      <c r="K33" s="279"/>
      <c r="L33" s="279"/>
      <c r="M33" s="279"/>
      <c r="N33" s="279"/>
      <c r="O33" s="279"/>
      <c r="P33" s="279"/>
      <c r="Q33" s="279"/>
      <c r="R33" s="279"/>
      <c r="S33" s="279"/>
      <c r="T33" s="279"/>
      <c r="U33" s="279"/>
    </row>
    <row r="34" ht="12.75" customHeight="1">
      <c r="A34" s="279"/>
      <c r="B34" s="279"/>
      <c r="C34" s="279"/>
      <c r="D34" s="279"/>
      <c r="E34" s="279"/>
      <c r="F34" s="279"/>
      <c r="G34" s="279"/>
      <c r="H34" s="279"/>
      <c r="I34" s="279"/>
      <c r="J34" s="279"/>
      <c r="K34" s="279"/>
      <c r="L34" s="279"/>
      <c r="M34" s="279"/>
      <c r="N34" s="279"/>
      <c r="O34" s="279"/>
      <c r="P34" s="279"/>
      <c r="Q34" s="279"/>
      <c r="R34" s="279"/>
      <c r="S34" s="279"/>
      <c r="T34" s="279"/>
      <c r="U34" s="279"/>
    </row>
    <row r="35" ht="12.75" customHeight="1">
      <c r="A35" s="279"/>
      <c r="B35" s="279"/>
      <c r="C35" s="279"/>
      <c r="D35" s="279"/>
      <c r="E35" s="279"/>
      <c r="F35" s="279"/>
      <c r="G35" s="279"/>
      <c r="H35" s="279"/>
      <c r="I35" s="279"/>
      <c r="J35" s="279"/>
      <c r="K35" s="279"/>
      <c r="L35" s="279"/>
      <c r="M35" s="279"/>
      <c r="N35" s="279"/>
      <c r="O35" s="279"/>
      <c r="P35" s="279"/>
      <c r="Q35" s="279"/>
      <c r="R35" s="279"/>
      <c r="S35" s="279"/>
      <c r="T35" s="279"/>
      <c r="U35" s="279"/>
    </row>
    <row r="36" ht="12.75" customHeight="1">
      <c r="A36" s="279"/>
      <c r="B36" s="279"/>
      <c r="C36" s="279"/>
      <c r="D36" s="279"/>
      <c r="E36" s="279"/>
      <c r="F36" s="279"/>
      <c r="G36" s="279"/>
      <c r="H36" s="279"/>
      <c r="I36" s="279"/>
      <c r="J36" s="279"/>
      <c r="K36" s="279"/>
      <c r="L36" s="279"/>
      <c r="M36" s="279"/>
      <c r="N36" s="279"/>
      <c r="O36" s="279"/>
      <c r="P36" s="279"/>
      <c r="Q36" s="279"/>
      <c r="R36" s="279"/>
      <c r="S36" s="279"/>
      <c r="T36" s="279"/>
      <c r="U36" s="279"/>
    </row>
    <row r="37" ht="12.75" customHeight="1">
      <c r="A37" s="279"/>
      <c r="B37" s="279"/>
      <c r="C37" s="279"/>
      <c r="D37" s="279"/>
      <c r="E37" s="279"/>
      <c r="F37" s="279"/>
      <c r="G37" s="279"/>
      <c r="H37" s="279"/>
      <c r="I37" s="279"/>
      <c r="J37" s="279"/>
      <c r="K37" s="279"/>
      <c r="L37" s="279"/>
      <c r="M37" s="279"/>
      <c r="N37" s="279"/>
      <c r="O37" s="279"/>
      <c r="P37" s="279"/>
      <c r="Q37" s="279"/>
      <c r="R37" s="279"/>
      <c r="S37" s="279"/>
      <c r="T37" s="279"/>
      <c r="U37" s="279"/>
    </row>
    <row r="38" ht="12.75" customHeight="1">
      <c r="A38" s="279"/>
      <c r="B38" s="279"/>
      <c r="C38" s="279"/>
      <c r="D38" s="279"/>
      <c r="E38" s="279"/>
      <c r="F38" s="279"/>
      <c r="G38" s="279"/>
      <c r="H38" s="279"/>
      <c r="I38" s="279"/>
      <c r="J38" s="279"/>
      <c r="K38" s="279"/>
      <c r="L38" s="279"/>
      <c r="M38" s="279"/>
      <c r="N38" s="279"/>
      <c r="O38" s="279"/>
      <c r="P38" s="279"/>
      <c r="Q38" s="279"/>
      <c r="R38" s="279"/>
      <c r="S38" s="279"/>
      <c r="T38" s="279"/>
      <c r="U38" s="279"/>
    </row>
    <row r="39" ht="12.75" customHeight="1">
      <c r="A39" s="279"/>
      <c r="B39" s="279"/>
      <c r="C39" s="279"/>
      <c r="D39" s="279"/>
      <c r="E39" s="279"/>
      <c r="F39" s="279"/>
      <c r="G39" s="279"/>
      <c r="H39" s="279"/>
      <c r="I39" s="279"/>
      <c r="J39" s="279"/>
      <c r="K39" s="279"/>
      <c r="L39" s="279"/>
      <c r="M39" s="279"/>
      <c r="N39" s="279"/>
      <c r="O39" s="279"/>
      <c r="P39" s="279"/>
      <c r="Q39" s="279"/>
      <c r="R39" s="279"/>
      <c r="S39" s="279"/>
      <c r="T39" s="279"/>
      <c r="U39" s="279"/>
    </row>
    <row r="40" ht="12.75" customHeight="1">
      <c r="A40" s="279"/>
      <c r="B40" s="279"/>
      <c r="C40" s="279"/>
      <c r="D40" s="279"/>
      <c r="E40" s="279"/>
      <c r="F40" s="279"/>
      <c r="G40" s="279"/>
      <c r="H40" s="279"/>
      <c r="I40" s="279"/>
      <c r="J40" s="279"/>
      <c r="K40" s="279"/>
      <c r="L40" s="279"/>
      <c r="M40" s="279"/>
      <c r="N40" s="279"/>
      <c r="O40" s="279"/>
      <c r="P40" s="279"/>
      <c r="Q40" s="279"/>
      <c r="R40" s="279"/>
      <c r="S40" s="279"/>
      <c r="T40" s="279"/>
      <c r="U40" s="279"/>
    </row>
    <row r="41" ht="12.75" customHeight="1">
      <c r="A41" s="279"/>
      <c r="B41" s="279"/>
      <c r="C41" s="279"/>
      <c r="D41" s="279"/>
      <c r="E41" s="279"/>
      <c r="F41" s="279"/>
      <c r="G41" s="279"/>
      <c r="H41" s="279"/>
      <c r="I41" s="279"/>
      <c r="J41" s="279"/>
      <c r="K41" s="279"/>
      <c r="L41" s="279"/>
      <c r="M41" s="279"/>
      <c r="N41" s="279"/>
      <c r="O41" s="279"/>
      <c r="P41" s="279"/>
      <c r="Q41" s="279"/>
      <c r="R41" s="279"/>
      <c r="S41" s="279"/>
      <c r="T41" s="279"/>
      <c r="U41" s="279"/>
    </row>
    <row r="42" ht="12.75" customHeight="1">
      <c r="A42" s="279"/>
      <c r="B42" s="279"/>
      <c r="C42" s="279"/>
      <c r="D42" s="279"/>
      <c r="E42" s="279"/>
      <c r="F42" s="279"/>
      <c r="G42" s="279"/>
      <c r="H42" s="279"/>
      <c r="I42" s="279"/>
      <c r="J42" s="279"/>
      <c r="K42" s="279"/>
      <c r="L42" s="279"/>
      <c r="M42" s="279"/>
      <c r="N42" s="279"/>
      <c r="O42" s="279"/>
      <c r="P42" s="279"/>
      <c r="Q42" s="279"/>
      <c r="R42" s="279"/>
      <c r="S42" s="279"/>
      <c r="T42" s="279"/>
      <c r="U42" s="279"/>
    </row>
    <row r="43" ht="12.75" customHeight="1">
      <c r="A43" s="279"/>
      <c r="B43" s="279"/>
      <c r="C43" s="279"/>
      <c r="D43" s="279"/>
      <c r="E43" s="279"/>
      <c r="F43" s="279"/>
      <c r="G43" s="279"/>
      <c r="H43" s="279"/>
      <c r="I43" s="279"/>
      <c r="J43" s="279"/>
      <c r="K43" s="279"/>
      <c r="L43" s="279"/>
      <c r="M43" s="279"/>
      <c r="N43" s="279"/>
      <c r="O43" s="279"/>
      <c r="P43" s="279"/>
      <c r="Q43" s="279"/>
      <c r="R43" s="279"/>
      <c r="S43" s="279"/>
      <c r="T43" s="279"/>
      <c r="U43" s="279"/>
    </row>
    <row r="44" ht="12.75" customHeight="1">
      <c r="A44" s="279"/>
      <c r="B44" s="279"/>
      <c r="C44" s="279"/>
      <c r="D44" s="279"/>
      <c r="E44" s="279"/>
      <c r="F44" s="279"/>
      <c r="G44" s="279"/>
      <c r="H44" s="279"/>
      <c r="I44" s="279"/>
      <c r="J44" s="279"/>
      <c r="K44" s="279"/>
      <c r="L44" s="279"/>
      <c r="M44" s="279"/>
      <c r="N44" s="279"/>
      <c r="O44" s="279"/>
      <c r="P44" s="279"/>
      <c r="Q44" s="279"/>
      <c r="R44" s="279"/>
      <c r="S44" s="279"/>
      <c r="T44" s="279"/>
      <c r="U44" s="279"/>
    </row>
    <row r="45" ht="12.75" customHeight="1">
      <c r="A45" s="279"/>
      <c r="B45" s="279"/>
      <c r="C45" s="279"/>
      <c r="D45" s="279"/>
      <c r="E45" s="279"/>
      <c r="F45" s="279"/>
      <c r="G45" s="279"/>
      <c r="H45" s="279"/>
      <c r="I45" s="279"/>
      <c r="J45" s="279"/>
      <c r="K45" s="279"/>
      <c r="L45" s="279"/>
      <c r="M45" s="279"/>
      <c r="N45" s="279"/>
      <c r="O45" s="279"/>
      <c r="P45" s="279"/>
      <c r="Q45" s="279"/>
      <c r="R45" s="279"/>
      <c r="S45" s="279"/>
      <c r="T45" s="279"/>
      <c r="U45" s="279"/>
    </row>
    <row r="46" ht="12.75" customHeight="1">
      <c r="A46" s="279"/>
      <c r="B46" s="279"/>
      <c r="C46" s="279"/>
      <c r="D46" s="279"/>
      <c r="E46" s="279"/>
      <c r="F46" s="279"/>
      <c r="G46" s="279"/>
      <c r="H46" s="279"/>
      <c r="I46" s="279"/>
      <c r="J46" s="279"/>
      <c r="K46" s="279"/>
      <c r="L46" s="279"/>
      <c r="M46" s="279"/>
      <c r="N46" s="279"/>
      <c r="O46" s="279"/>
      <c r="P46" s="279"/>
      <c r="Q46" s="279"/>
      <c r="R46" s="279"/>
      <c r="S46" s="279"/>
      <c r="T46" s="279"/>
      <c r="U46" s="279"/>
    </row>
    <row r="47" ht="12.75" customHeight="1">
      <c r="A47" s="279"/>
      <c r="B47" s="279"/>
      <c r="C47" s="279"/>
      <c r="D47" s="279"/>
      <c r="E47" s="279"/>
      <c r="F47" s="279"/>
      <c r="G47" s="279"/>
      <c r="H47" s="279"/>
      <c r="I47" s="279"/>
      <c r="J47" s="279"/>
      <c r="K47" s="279"/>
      <c r="L47" s="279"/>
      <c r="M47" s="279"/>
      <c r="N47" s="279"/>
      <c r="O47" s="279"/>
      <c r="P47" s="279"/>
      <c r="Q47" s="279"/>
      <c r="R47" s="279"/>
      <c r="S47" s="279"/>
      <c r="T47" s="279"/>
      <c r="U47" s="279"/>
    </row>
    <row r="48" ht="12.75" customHeight="1">
      <c r="A48" s="279"/>
      <c r="B48" s="279"/>
      <c r="C48" s="279"/>
      <c r="D48" s="279"/>
      <c r="E48" s="279"/>
      <c r="F48" s="279"/>
      <c r="G48" s="279"/>
      <c r="H48" s="279"/>
      <c r="I48" s="279"/>
      <c r="J48" s="279"/>
      <c r="K48" s="279"/>
      <c r="L48" s="279"/>
      <c r="M48" s="279"/>
      <c r="N48" s="279"/>
      <c r="O48" s="279"/>
      <c r="P48" s="279"/>
      <c r="Q48" s="279"/>
      <c r="R48" s="279"/>
      <c r="S48" s="279"/>
      <c r="T48" s="279"/>
      <c r="U48" s="279"/>
    </row>
    <row r="49" ht="12.75" customHeight="1">
      <c r="A49" s="279"/>
      <c r="B49" s="279"/>
      <c r="C49" s="279"/>
      <c r="D49" s="279"/>
      <c r="E49" s="279"/>
      <c r="F49" s="279"/>
      <c r="G49" s="279"/>
      <c r="H49" s="279"/>
      <c r="I49" s="279"/>
      <c r="J49" s="279"/>
      <c r="K49" s="279"/>
      <c r="L49" s="279"/>
      <c r="M49" s="279"/>
      <c r="N49" s="279"/>
      <c r="O49" s="279"/>
      <c r="P49" s="279"/>
      <c r="Q49" s="279"/>
      <c r="R49" s="279"/>
      <c r="S49" s="279"/>
      <c r="T49" s="279"/>
      <c r="U49" s="279"/>
    </row>
    <row r="50" ht="12.75" customHeight="1">
      <c r="A50" s="279"/>
      <c r="B50" s="279"/>
      <c r="C50" s="279"/>
      <c r="D50" s="279"/>
      <c r="E50" s="279"/>
      <c r="F50" s="279"/>
      <c r="G50" s="279"/>
      <c r="H50" s="279"/>
      <c r="I50" s="279"/>
      <c r="J50" s="279"/>
      <c r="K50" s="279"/>
      <c r="L50" s="279"/>
      <c r="M50" s="279"/>
      <c r="N50" s="279"/>
      <c r="O50" s="279"/>
      <c r="P50" s="279"/>
      <c r="Q50" s="279"/>
      <c r="R50" s="279"/>
      <c r="S50" s="279"/>
      <c r="T50" s="279"/>
      <c r="U50" s="279"/>
    </row>
    <row r="51" ht="12.75" customHeight="1">
      <c r="A51" s="279"/>
      <c r="B51" s="279"/>
      <c r="C51" s="279"/>
      <c r="D51" s="279"/>
      <c r="E51" s="279"/>
      <c r="F51" s="279"/>
      <c r="G51" s="279"/>
      <c r="H51" s="279"/>
      <c r="I51" s="279"/>
      <c r="J51" s="279"/>
      <c r="K51" s="279"/>
      <c r="L51" s="279"/>
      <c r="M51" s="279"/>
      <c r="N51" s="279"/>
      <c r="O51" s="279"/>
      <c r="P51" s="279"/>
      <c r="Q51" s="279"/>
      <c r="R51" s="279"/>
      <c r="S51" s="279"/>
      <c r="T51" s="279"/>
      <c r="U51" s="279"/>
    </row>
    <row r="52" ht="12.75" customHeight="1">
      <c r="A52" s="279"/>
      <c r="B52" s="279"/>
      <c r="C52" s="279"/>
      <c r="D52" s="279"/>
      <c r="E52" s="279"/>
      <c r="F52" s="279"/>
      <c r="G52" s="279"/>
      <c r="H52" s="279"/>
      <c r="I52" s="279"/>
      <c r="J52" s="279"/>
      <c r="K52" s="279"/>
      <c r="L52" s="279"/>
      <c r="M52" s="279"/>
      <c r="N52" s="279"/>
      <c r="O52" s="279"/>
      <c r="P52" s="279"/>
      <c r="Q52" s="279"/>
      <c r="R52" s="279"/>
      <c r="S52" s="279"/>
      <c r="T52" s="279"/>
      <c r="U52" s="279"/>
    </row>
    <row r="53" ht="12.75" customHeight="1">
      <c r="A53" s="279"/>
      <c r="B53" s="279"/>
      <c r="C53" s="279"/>
      <c r="D53" s="279"/>
      <c r="E53" s="279"/>
      <c r="F53" s="279"/>
      <c r="G53" s="279"/>
      <c r="H53" s="279"/>
      <c r="I53" s="279"/>
      <c r="J53" s="279"/>
      <c r="K53" s="279"/>
      <c r="L53" s="279"/>
      <c r="M53" s="279"/>
      <c r="N53" s="279"/>
      <c r="O53" s="279"/>
      <c r="P53" s="279"/>
      <c r="Q53" s="279"/>
      <c r="R53" s="279"/>
      <c r="S53" s="279"/>
      <c r="T53" s="279"/>
      <c r="U53" s="279"/>
    </row>
    <row r="54" ht="12.75" customHeight="1">
      <c r="A54" s="279"/>
      <c r="B54" s="279"/>
      <c r="C54" s="279"/>
      <c r="D54" s="279"/>
      <c r="E54" s="279"/>
      <c r="F54" s="279"/>
      <c r="G54" s="279"/>
      <c r="H54" s="279"/>
      <c r="I54" s="279"/>
      <c r="J54" s="279"/>
      <c r="K54" s="279"/>
      <c r="L54" s="279"/>
      <c r="M54" s="279"/>
      <c r="N54" s="279"/>
      <c r="O54" s="279"/>
      <c r="P54" s="279"/>
      <c r="Q54" s="279"/>
      <c r="R54" s="279"/>
      <c r="S54" s="279"/>
      <c r="T54" s="279"/>
      <c r="U54" s="279"/>
    </row>
    <row r="55" ht="12.75" customHeight="1">
      <c r="A55" s="279"/>
      <c r="B55" s="279"/>
      <c r="C55" s="279"/>
      <c r="D55" s="279"/>
      <c r="E55" s="279"/>
      <c r="F55" s="279"/>
      <c r="G55" s="279"/>
      <c r="H55" s="279"/>
      <c r="I55" s="279"/>
      <c r="J55" s="279"/>
      <c r="K55" s="279"/>
      <c r="L55" s="279"/>
      <c r="M55" s="279"/>
      <c r="N55" s="279"/>
      <c r="O55" s="279"/>
      <c r="P55" s="279"/>
      <c r="Q55" s="279"/>
      <c r="R55" s="279"/>
      <c r="S55" s="279"/>
      <c r="T55" s="279"/>
      <c r="U55" s="279"/>
    </row>
    <row r="56" ht="12.75" customHeight="1">
      <c r="A56" s="279"/>
      <c r="B56" s="279"/>
      <c r="C56" s="279"/>
      <c r="D56" s="279"/>
      <c r="E56" s="279"/>
      <c r="F56" s="279"/>
      <c r="G56" s="279"/>
      <c r="H56" s="279"/>
      <c r="I56" s="279"/>
      <c r="J56" s="279"/>
      <c r="K56" s="279"/>
      <c r="L56" s="279"/>
      <c r="M56" s="279"/>
      <c r="N56" s="279"/>
      <c r="O56" s="279"/>
      <c r="P56" s="279"/>
      <c r="Q56" s="279"/>
      <c r="R56" s="279"/>
      <c r="S56" s="279"/>
      <c r="T56" s="279"/>
      <c r="U56" s="279"/>
    </row>
    <row r="57" ht="12.75" customHeight="1">
      <c r="A57" s="279"/>
      <c r="B57" s="279"/>
      <c r="C57" s="279"/>
      <c r="D57" s="279"/>
      <c r="E57" s="279"/>
      <c r="F57" s="279"/>
      <c r="G57" s="279"/>
      <c r="H57" s="279"/>
      <c r="I57" s="279"/>
      <c r="J57" s="279"/>
      <c r="K57" s="279"/>
      <c r="L57" s="279"/>
      <c r="M57" s="279"/>
      <c r="N57" s="279"/>
      <c r="O57" s="279"/>
      <c r="P57" s="279"/>
      <c r="Q57" s="279"/>
      <c r="R57" s="279"/>
      <c r="S57" s="279"/>
      <c r="T57" s="279"/>
      <c r="U57" s="279"/>
    </row>
    <row r="58" ht="12.75" customHeight="1">
      <c r="A58" s="279"/>
      <c r="B58" s="279"/>
      <c r="C58" s="279"/>
      <c r="D58" s="279"/>
      <c r="E58" s="279"/>
      <c r="F58" s="279"/>
      <c r="G58" s="279"/>
      <c r="H58" s="279"/>
      <c r="I58" s="279"/>
      <c r="J58" s="279"/>
      <c r="K58" s="279"/>
      <c r="L58" s="279"/>
      <c r="M58" s="279"/>
      <c r="N58" s="279"/>
      <c r="O58" s="279"/>
      <c r="P58" s="279"/>
      <c r="Q58" s="279"/>
      <c r="R58" s="279"/>
      <c r="S58" s="279"/>
      <c r="T58" s="279"/>
      <c r="U58" s="279"/>
    </row>
    <row r="59" ht="12.75" customHeight="1">
      <c r="A59" s="279"/>
      <c r="B59" s="279"/>
      <c r="C59" s="279"/>
      <c r="D59" s="279"/>
      <c r="E59" s="279"/>
      <c r="F59" s="279"/>
      <c r="G59" s="279"/>
      <c r="H59" s="279"/>
      <c r="I59" s="279"/>
      <c r="J59" s="279"/>
      <c r="K59" s="279"/>
      <c r="L59" s="279"/>
      <c r="M59" s="279"/>
      <c r="N59" s="279"/>
      <c r="O59" s="279"/>
      <c r="P59" s="279"/>
      <c r="Q59" s="279"/>
      <c r="R59" s="279"/>
      <c r="S59" s="279"/>
      <c r="T59" s="279"/>
      <c r="U59" s="279"/>
    </row>
    <row r="60" ht="12.75" customHeight="1">
      <c r="A60" s="279"/>
      <c r="B60" s="279"/>
      <c r="C60" s="279"/>
      <c r="D60" s="279"/>
      <c r="E60" s="279"/>
      <c r="F60" s="279"/>
      <c r="G60" s="279"/>
      <c r="H60" s="279"/>
      <c r="I60" s="279"/>
      <c r="J60" s="279"/>
      <c r="K60" s="279"/>
      <c r="L60" s="279"/>
      <c r="M60" s="279"/>
      <c r="N60" s="279"/>
      <c r="O60" s="279"/>
      <c r="P60" s="279"/>
      <c r="Q60" s="279"/>
      <c r="R60" s="279"/>
      <c r="S60" s="279"/>
      <c r="T60" s="279"/>
      <c r="U60" s="279"/>
    </row>
    <row r="61" ht="12.75" customHeight="1">
      <c r="A61" s="279"/>
      <c r="B61" s="279"/>
      <c r="C61" s="279"/>
      <c r="D61" s="279"/>
      <c r="E61" s="279"/>
      <c r="F61" s="279"/>
      <c r="G61" s="279"/>
      <c r="H61" s="279"/>
      <c r="I61" s="279"/>
      <c r="J61" s="279"/>
      <c r="K61" s="279"/>
      <c r="L61" s="279"/>
      <c r="M61" s="279"/>
      <c r="N61" s="279"/>
      <c r="O61" s="279"/>
      <c r="P61" s="279"/>
      <c r="Q61" s="279"/>
      <c r="R61" s="279"/>
      <c r="S61" s="279"/>
      <c r="T61" s="279"/>
      <c r="U61" s="279"/>
    </row>
    <row r="62" ht="12.75" customHeight="1">
      <c r="A62" s="279"/>
      <c r="B62" s="279"/>
      <c r="C62" s="279"/>
      <c r="D62" s="279"/>
      <c r="E62" s="279"/>
      <c r="F62" s="279"/>
      <c r="G62" s="279"/>
      <c r="H62" s="279"/>
      <c r="I62" s="279"/>
      <c r="J62" s="279"/>
      <c r="K62" s="279"/>
      <c r="L62" s="279"/>
      <c r="M62" s="279"/>
      <c r="N62" s="279"/>
      <c r="O62" s="279"/>
      <c r="P62" s="279"/>
      <c r="Q62" s="279"/>
      <c r="R62" s="279"/>
      <c r="S62" s="279"/>
      <c r="T62" s="279"/>
      <c r="U62" s="279"/>
    </row>
    <row r="63" ht="12.75" customHeight="1">
      <c r="A63" s="279"/>
      <c r="B63" s="279"/>
      <c r="C63" s="279"/>
      <c r="D63" s="279"/>
      <c r="E63" s="279"/>
      <c r="F63" s="279"/>
      <c r="G63" s="279"/>
      <c r="H63" s="279"/>
      <c r="I63" s="279"/>
      <c r="J63" s="279"/>
      <c r="K63" s="279"/>
      <c r="L63" s="279"/>
      <c r="M63" s="279"/>
      <c r="N63" s="279"/>
      <c r="O63" s="279"/>
      <c r="P63" s="279"/>
      <c r="Q63" s="279"/>
      <c r="R63" s="279"/>
      <c r="S63" s="279"/>
      <c r="T63" s="279"/>
      <c r="U63" s="279"/>
    </row>
    <row r="64" ht="12.75" customHeight="1">
      <c r="A64" s="279"/>
      <c r="B64" s="279"/>
      <c r="C64" s="279"/>
      <c r="D64" s="279"/>
      <c r="E64" s="279"/>
      <c r="F64" s="279"/>
      <c r="G64" s="279"/>
      <c r="H64" s="279"/>
      <c r="I64" s="279"/>
      <c r="J64" s="279"/>
      <c r="K64" s="279"/>
      <c r="L64" s="279"/>
      <c r="M64" s="279"/>
      <c r="N64" s="279"/>
      <c r="O64" s="279"/>
      <c r="P64" s="279"/>
      <c r="Q64" s="279"/>
      <c r="R64" s="279"/>
      <c r="S64" s="279"/>
      <c r="T64" s="279"/>
      <c r="U64" s="279"/>
    </row>
    <row r="65" ht="12.75" customHeight="1">
      <c r="A65" s="279"/>
      <c r="B65" s="279"/>
      <c r="C65" s="279"/>
      <c r="D65" s="279"/>
      <c r="E65" s="279"/>
      <c r="F65" s="279"/>
      <c r="G65" s="279"/>
      <c r="H65" s="279"/>
      <c r="I65" s="279"/>
      <c r="J65" s="279"/>
      <c r="K65" s="279"/>
      <c r="L65" s="279"/>
      <c r="M65" s="279"/>
      <c r="N65" s="279"/>
      <c r="O65" s="279"/>
      <c r="P65" s="279"/>
      <c r="Q65" s="279"/>
      <c r="R65" s="279"/>
      <c r="S65" s="279"/>
      <c r="T65" s="279"/>
      <c r="U65" s="279"/>
    </row>
    <row r="66" ht="12.75" customHeight="1">
      <c r="A66" s="279"/>
      <c r="B66" s="279"/>
      <c r="C66" s="279"/>
      <c r="D66" s="279"/>
      <c r="E66" s="279"/>
      <c r="F66" s="279"/>
      <c r="G66" s="279"/>
      <c r="H66" s="279"/>
      <c r="I66" s="279"/>
      <c r="J66" s="279"/>
      <c r="K66" s="279"/>
      <c r="L66" s="279"/>
      <c r="M66" s="279"/>
      <c r="N66" s="279"/>
      <c r="O66" s="279"/>
      <c r="P66" s="279"/>
      <c r="Q66" s="279"/>
      <c r="R66" s="279"/>
      <c r="S66" s="279"/>
      <c r="T66" s="279"/>
      <c r="U66" s="279"/>
    </row>
    <row r="67" ht="12.75" customHeight="1">
      <c r="A67" s="279"/>
      <c r="B67" s="279"/>
      <c r="C67" s="279"/>
      <c r="D67" s="279"/>
      <c r="E67" s="279"/>
      <c r="F67" s="279"/>
      <c r="G67" s="279"/>
      <c r="H67" s="279"/>
      <c r="I67" s="279"/>
      <c r="J67" s="279"/>
      <c r="K67" s="279"/>
      <c r="L67" s="279"/>
      <c r="M67" s="279"/>
      <c r="N67" s="279"/>
      <c r="O67" s="279"/>
      <c r="P67" s="279"/>
      <c r="Q67" s="279"/>
      <c r="R67" s="279"/>
      <c r="S67" s="279"/>
      <c r="T67" s="279"/>
      <c r="U67" s="279"/>
    </row>
    <row r="68" ht="12.75" customHeight="1">
      <c r="A68" s="279"/>
      <c r="B68" s="279"/>
      <c r="C68" s="279"/>
      <c r="D68" s="279"/>
      <c r="E68" s="279"/>
      <c r="F68" s="279"/>
      <c r="G68" s="279"/>
      <c r="H68" s="279"/>
      <c r="I68" s="279"/>
      <c r="J68" s="279"/>
      <c r="K68" s="279"/>
      <c r="L68" s="279"/>
      <c r="M68" s="279"/>
      <c r="N68" s="279"/>
      <c r="O68" s="279"/>
      <c r="P68" s="279"/>
      <c r="Q68" s="279"/>
      <c r="R68" s="279"/>
      <c r="S68" s="279"/>
      <c r="T68" s="279"/>
      <c r="U68" s="279"/>
    </row>
    <row r="69" ht="12.75" customHeight="1">
      <c r="A69" s="279"/>
      <c r="B69" s="279"/>
      <c r="C69" s="279"/>
      <c r="D69" s="279"/>
      <c r="E69" s="279"/>
      <c r="F69" s="279"/>
      <c r="G69" s="279"/>
      <c r="H69" s="279"/>
      <c r="I69" s="279"/>
      <c r="J69" s="279"/>
      <c r="K69" s="279"/>
      <c r="L69" s="279"/>
      <c r="M69" s="279"/>
      <c r="N69" s="279"/>
      <c r="O69" s="279"/>
      <c r="P69" s="279"/>
      <c r="Q69" s="279"/>
      <c r="R69" s="279"/>
      <c r="S69" s="279"/>
      <c r="T69" s="279"/>
      <c r="U69" s="279"/>
    </row>
    <row r="70" ht="12.75" customHeight="1">
      <c r="A70" s="279"/>
      <c r="B70" s="279"/>
      <c r="C70" s="279"/>
      <c r="D70" s="279"/>
      <c r="E70" s="279"/>
      <c r="F70" s="279"/>
      <c r="G70" s="279"/>
      <c r="H70" s="279"/>
      <c r="I70" s="279"/>
      <c r="J70" s="279"/>
      <c r="K70" s="279"/>
      <c r="L70" s="279"/>
      <c r="M70" s="279"/>
      <c r="N70" s="279"/>
      <c r="O70" s="279"/>
      <c r="P70" s="279"/>
      <c r="Q70" s="279"/>
      <c r="R70" s="279"/>
      <c r="S70" s="279"/>
      <c r="T70" s="279"/>
      <c r="U70" s="279"/>
    </row>
    <row r="71" ht="12.75" customHeight="1">
      <c r="A71" s="279"/>
      <c r="B71" s="279"/>
      <c r="C71" s="279"/>
      <c r="D71" s="279"/>
      <c r="E71" s="279"/>
      <c r="F71" s="279"/>
      <c r="G71" s="279"/>
      <c r="H71" s="279"/>
      <c r="I71" s="279"/>
      <c r="J71" s="279"/>
      <c r="K71" s="279"/>
      <c r="L71" s="279"/>
      <c r="M71" s="279"/>
      <c r="N71" s="279"/>
      <c r="O71" s="279"/>
      <c r="P71" s="279"/>
      <c r="Q71" s="279"/>
      <c r="R71" s="279"/>
      <c r="S71" s="279"/>
      <c r="T71" s="279"/>
      <c r="U71" s="279"/>
    </row>
    <row r="72" ht="12.75" customHeight="1">
      <c r="A72" s="279"/>
      <c r="B72" s="279"/>
      <c r="C72" s="279"/>
      <c r="D72" s="279"/>
      <c r="E72" s="279"/>
      <c r="F72" s="279"/>
      <c r="G72" s="279"/>
      <c r="H72" s="279"/>
      <c r="I72" s="279"/>
      <c r="J72" s="279"/>
      <c r="K72" s="279"/>
      <c r="L72" s="279"/>
      <c r="M72" s="279"/>
      <c r="N72" s="279"/>
      <c r="O72" s="279"/>
      <c r="P72" s="279"/>
      <c r="Q72" s="279"/>
      <c r="R72" s="279"/>
      <c r="S72" s="279"/>
      <c r="T72" s="279"/>
      <c r="U72" s="279"/>
    </row>
    <row r="73" ht="12.75" customHeight="1">
      <c r="A73" s="279"/>
      <c r="B73" s="279"/>
      <c r="C73" s="279"/>
      <c r="D73" s="279"/>
      <c r="E73" s="279"/>
      <c r="F73" s="279"/>
      <c r="G73" s="279"/>
      <c r="H73" s="279"/>
      <c r="I73" s="279"/>
      <c r="J73" s="279"/>
      <c r="K73" s="279"/>
      <c r="L73" s="279"/>
      <c r="M73" s="279"/>
      <c r="N73" s="279"/>
      <c r="O73" s="279"/>
      <c r="P73" s="279"/>
      <c r="Q73" s="279"/>
      <c r="R73" s="279"/>
      <c r="S73" s="279"/>
      <c r="T73" s="279"/>
      <c r="U73" s="279"/>
    </row>
    <row r="74" ht="12.75" customHeight="1">
      <c r="A74" s="279"/>
      <c r="B74" s="279"/>
      <c r="C74" s="279"/>
      <c r="D74" s="279"/>
      <c r="E74" s="279"/>
      <c r="F74" s="279"/>
      <c r="G74" s="279"/>
      <c r="H74" s="279"/>
      <c r="I74" s="279"/>
      <c r="J74" s="279"/>
      <c r="K74" s="279"/>
      <c r="L74" s="279"/>
      <c r="M74" s="279"/>
      <c r="N74" s="279"/>
      <c r="O74" s="279"/>
      <c r="P74" s="279"/>
      <c r="Q74" s="279"/>
      <c r="R74" s="279"/>
      <c r="S74" s="279"/>
      <c r="T74" s="279"/>
      <c r="U74" s="279"/>
    </row>
    <row r="75" ht="12.75" customHeight="1">
      <c r="A75" s="279"/>
      <c r="B75" s="279"/>
      <c r="C75" s="279"/>
      <c r="D75" s="279"/>
      <c r="E75" s="279"/>
      <c r="F75" s="279"/>
      <c r="G75" s="279"/>
      <c r="H75" s="279"/>
      <c r="I75" s="279"/>
      <c r="J75" s="279"/>
      <c r="K75" s="279"/>
      <c r="L75" s="279"/>
      <c r="M75" s="279"/>
      <c r="N75" s="279"/>
      <c r="O75" s="279"/>
      <c r="P75" s="279"/>
      <c r="Q75" s="279"/>
      <c r="R75" s="279"/>
      <c r="S75" s="279"/>
      <c r="T75" s="279"/>
      <c r="U75" s="279"/>
    </row>
    <row r="76" ht="12.75" customHeight="1">
      <c r="A76" s="279"/>
      <c r="B76" s="279"/>
      <c r="C76" s="279"/>
      <c r="D76" s="279"/>
      <c r="E76" s="279"/>
      <c r="F76" s="279"/>
      <c r="G76" s="279"/>
      <c r="H76" s="279"/>
      <c r="I76" s="279"/>
      <c r="J76" s="279"/>
      <c r="K76" s="279"/>
      <c r="L76" s="279"/>
      <c r="M76" s="279"/>
      <c r="N76" s="279"/>
      <c r="O76" s="279"/>
      <c r="P76" s="279"/>
      <c r="Q76" s="279"/>
      <c r="R76" s="279"/>
      <c r="S76" s="279"/>
      <c r="T76" s="279"/>
      <c r="U76" s="279"/>
    </row>
    <row r="77" ht="12.75" customHeight="1">
      <c r="A77" s="279"/>
      <c r="B77" s="279"/>
      <c r="C77" s="279"/>
      <c r="D77" s="279"/>
      <c r="E77" s="279"/>
      <c r="F77" s="279"/>
      <c r="G77" s="279"/>
      <c r="H77" s="279"/>
      <c r="I77" s="279"/>
      <c r="J77" s="279"/>
      <c r="K77" s="279"/>
      <c r="L77" s="279"/>
      <c r="M77" s="279"/>
      <c r="N77" s="279"/>
      <c r="O77" s="279"/>
      <c r="P77" s="279"/>
      <c r="Q77" s="279"/>
      <c r="R77" s="279"/>
      <c r="S77" s="279"/>
      <c r="T77" s="279"/>
      <c r="U77" s="279"/>
    </row>
    <row r="78" ht="12.75" customHeight="1">
      <c r="A78" s="279"/>
      <c r="B78" s="279"/>
      <c r="C78" s="279"/>
      <c r="D78" s="279"/>
      <c r="E78" s="279"/>
      <c r="F78" s="279"/>
      <c r="G78" s="279"/>
      <c r="H78" s="279"/>
      <c r="I78" s="279"/>
      <c r="J78" s="279"/>
      <c r="K78" s="279"/>
      <c r="L78" s="279"/>
      <c r="M78" s="279"/>
      <c r="N78" s="279"/>
      <c r="O78" s="279"/>
      <c r="P78" s="279"/>
      <c r="Q78" s="279"/>
      <c r="R78" s="279"/>
      <c r="S78" s="279"/>
      <c r="T78" s="279"/>
      <c r="U78" s="279"/>
    </row>
    <row r="79" ht="12.75" customHeight="1">
      <c r="A79" s="279"/>
      <c r="B79" s="279"/>
      <c r="C79" s="279"/>
      <c r="D79" s="279"/>
      <c r="E79" s="279"/>
      <c r="F79" s="279"/>
      <c r="G79" s="279"/>
      <c r="H79" s="279"/>
      <c r="I79" s="279"/>
      <c r="J79" s="279"/>
      <c r="K79" s="279"/>
      <c r="L79" s="279"/>
      <c r="M79" s="279"/>
      <c r="N79" s="279"/>
      <c r="O79" s="279"/>
      <c r="P79" s="279"/>
      <c r="Q79" s="279"/>
      <c r="R79" s="279"/>
      <c r="S79" s="279"/>
      <c r="T79" s="279"/>
      <c r="U79" s="279"/>
    </row>
    <row r="80" ht="12.75" customHeight="1">
      <c r="A80" s="279"/>
      <c r="B80" s="279"/>
      <c r="C80" s="279"/>
      <c r="D80" s="279"/>
      <c r="E80" s="279"/>
      <c r="F80" s="279"/>
      <c r="G80" s="279"/>
      <c r="H80" s="279"/>
      <c r="I80" s="279"/>
      <c r="J80" s="279"/>
      <c r="K80" s="279"/>
      <c r="L80" s="279"/>
      <c r="M80" s="279"/>
      <c r="N80" s="279"/>
      <c r="O80" s="279"/>
      <c r="P80" s="279"/>
      <c r="Q80" s="279"/>
      <c r="R80" s="279"/>
      <c r="S80" s="279"/>
      <c r="T80" s="279"/>
      <c r="U80" s="279"/>
    </row>
    <row r="81" ht="12.75" customHeight="1">
      <c r="A81" s="279"/>
      <c r="B81" s="279"/>
      <c r="C81" s="279"/>
      <c r="D81" s="279"/>
      <c r="E81" s="279"/>
      <c r="F81" s="279"/>
      <c r="G81" s="279"/>
      <c r="H81" s="279"/>
      <c r="I81" s="279"/>
      <c r="J81" s="279"/>
      <c r="K81" s="279"/>
      <c r="L81" s="279"/>
      <c r="M81" s="279"/>
      <c r="N81" s="279"/>
      <c r="O81" s="279"/>
      <c r="P81" s="279"/>
      <c r="Q81" s="279"/>
      <c r="R81" s="279"/>
      <c r="S81" s="279"/>
      <c r="T81" s="279"/>
      <c r="U81" s="279"/>
    </row>
    <row r="82" ht="12.75" customHeight="1">
      <c r="A82" s="279"/>
      <c r="B82" s="279"/>
      <c r="C82" s="279"/>
      <c r="D82" s="279"/>
      <c r="E82" s="279"/>
      <c r="F82" s="279"/>
      <c r="G82" s="279"/>
      <c r="H82" s="279"/>
      <c r="I82" s="279"/>
      <c r="J82" s="279"/>
      <c r="K82" s="279"/>
      <c r="L82" s="279"/>
      <c r="M82" s="279"/>
      <c r="N82" s="279"/>
      <c r="O82" s="279"/>
      <c r="P82" s="279"/>
      <c r="Q82" s="279"/>
      <c r="R82" s="279"/>
      <c r="S82" s="279"/>
      <c r="T82" s="279"/>
      <c r="U82" s="279"/>
    </row>
    <row r="83" ht="12.75" customHeight="1">
      <c r="A83" s="279"/>
      <c r="B83" s="279"/>
      <c r="C83" s="279"/>
      <c r="D83" s="279"/>
      <c r="E83" s="279"/>
      <c r="F83" s="279"/>
      <c r="G83" s="279"/>
      <c r="H83" s="279"/>
      <c r="I83" s="279"/>
      <c r="J83" s="279"/>
      <c r="K83" s="279"/>
      <c r="L83" s="279"/>
      <c r="M83" s="279"/>
      <c r="N83" s="279"/>
      <c r="O83" s="279"/>
      <c r="P83" s="279"/>
      <c r="Q83" s="279"/>
      <c r="R83" s="279"/>
      <c r="S83" s="279"/>
      <c r="T83" s="279"/>
      <c r="U83" s="279"/>
    </row>
    <row r="84" ht="12.75" customHeight="1">
      <c r="A84" s="279"/>
      <c r="B84" s="279"/>
      <c r="C84" s="279"/>
      <c r="D84" s="279"/>
      <c r="E84" s="279"/>
      <c r="F84" s="279"/>
      <c r="G84" s="279"/>
      <c r="H84" s="279"/>
      <c r="I84" s="279"/>
      <c r="J84" s="279"/>
      <c r="K84" s="279"/>
      <c r="L84" s="279"/>
      <c r="M84" s="279"/>
      <c r="N84" s="279"/>
      <c r="O84" s="279"/>
      <c r="P84" s="279"/>
      <c r="Q84" s="279"/>
      <c r="R84" s="279"/>
      <c r="S84" s="279"/>
      <c r="T84" s="279"/>
      <c r="U84" s="279"/>
    </row>
    <row r="85" ht="12.75" customHeight="1">
      <c r="A85" s="279"/>
      <c r="B85" s="279"/>
      <c r="C85" s="279"/>
      <c r="D85" s="279"/>
      <c r="E85" s="279"/>
      <c r="F85" s="279"/>
      <c r="G85" s="279"/>
      <c r="H85" s="279"/>
      <c r="I85" s="279"/>
      <c r="J85" s="279"/>
      <c r="K85" s="279"/>
      <c r="L85" s="279"/>
      <c r="M85" s="279"/>
      <c r="N85" s="279"/>
      <c r="O85" s="279"/>
      <c r="P85" s="279"/>
      <c r="Q85" s="279"/>
      <c r="R85" s="279"/>
      <c r="S85" s="279"/>
      <c r="T85" s="279"/>
      <c r="U85" s="279"/>
    </row>
    <row r="86" ht="12.75" customHeight="1">
      <c r="A86" s="279"/>
      <c r="B86" s="279"/>
      <c r="C86" s="279"/>
      <c r="D86" s="279"/>
      <c r="E86" s="279"/>
      <c r="F86" s="279"/>
      <c r="G86" s="279"/>
      <c r="H86" s="279"/>
      <c r="I86" s="279"/>
      <c r="J86" s="279"/>
      <c r="K86" s="279"/>
      <c r="L86" s="279"/>
      <c r="M86" s="279"/>
      <c r="N86" s="279"/>
      <c r="O86" s="279"/>
      <c r="P86" s="279"/>
      <c r="Q86" s="279"/>
      <c r="R86" s="279"/>
      <c r="S86" s="279"/>
      <c r="T86" s="279"/>
      <c r="U86" s="279"/>
    </row>
    <row r="87" ht="12.75" customHeight="1">
      <c r="A87" s="279"/>
      <c r="B87" s="279"/>
      <c r="C87" s="279"/>
      <c r="D87" s="279"/>
      <c r="E87" s="279"/>
      <c r="F87" s="279"/>
      <c r="G87" s="279"/>
      <c r="H87" s="279"/>
      <c r="I87" s="279"/>
      <c r="J87" s="279"/>
      <c r="K87" s="279"/>
      <c r="L87" s="279"/>
      <c r="M87" s="279"/>
      <c r="N87" s="279"/>
      <c r="O87" s="279"/>
      <c r="P87" s="279"/>
      <c r="Q87" s="279"/>
      <c r="R87" s="279"/>
      <c r="S87" s="279"/>
      <c r="T87" s="279"/>
      <c r="U87" s="279"/>
    </row>
    <row r="88" ht="12.75" customHeight="1">
      <c r="A88" s="279"/>
      <c r="B88" s="279"/>
      <c r="C88" s="279"/>
      <c r="D88" s="279"/>
      <c r="E88" s="279"/>
      <c r="F88" s="279"/>
      <c r="G88" s="279"/>
      <c r="H88" s="279"/>
      <c r="I88" s="279"/>
      <c r="J88" s="279"/>
      <c r="K88" s="279"/>
      <c r="L88" s="279"/>
      <c r="M88" s="279"/>
      <c r="N88" s="279"/>
      <c r="O88" s="279"/>
      <c r="P88" s="279"/>
      <c r="Q88" s="279"/>
      <c r="R88" s="279"/>
      <c r="S88" s="279"/>
      <c r="T88" s="279"/>
      <c r="U88" s="279"/>
    </row>
    <row r="89" ht="12.75" customHeight="1">
      <c r="A89" s="279"/>
      <c r="B89" s="279"/>
      <c r="C89" s="279"/>
      <c r="D89" s="279"/>
      <c r="E89" s="279"/>
      <c r="F89" s="279"/>
      <c r="G89" s="279"/>
      <c r="H89" s="279"/>
      <c r="I89" s="279"/>
      <c r="J89" s="279"/>
      <c r="K89" s="279"/>
      <c r="L89" s="279"/>
      <c r="M89" s="279"/>
      <c r="N89" s="279"/>
      <c r="O89" s="279"/>
      <c r="P89" s="279"/>
      <c r="Q89" s="279"/>
      <c r="R89" s="279"/>
      <c r="S89" s="279"/>
      <c r="T89" s="279"/>
      <c r="U89" s="279"/>
    </row>
    <row r="90" ht="12.75" customHeight="1">
      <c r="A90" s="279"/>
      <c r="B90" s="279"/>
      <c r="C90" s="279"/>
      <c r="D90" s="279"/>
      <c r="E90" s="279"/>
      <c r="F90" s="279"/>
      <c r="G90" s="279"/>
      <c r="H90" s="279"/>
      <c r="I90" s="279"/>
      <c r="J90" s="279"/>
      <c r="K90" s="279"/>
      <c r="L90" s="279"/>
      <c r="M90" s="279"/>
      <c r="N90" s="279"/>
      <c r="O90" s="279"/>
      <c r="P90" s="279"/>
      <c r="Q90" s="279"/>
      <c r="R90" s="279"/>
      <c r="S90" s="279"/>
      <c r="T90" s="279"/>
      <c r="U90" s="279"/>
    </row>
    <row r="91" ht="12.75" customHeight="1">
      <c r="A91" s="279"/>
      <c r="B91" s="279"/>
      <c r="C91" s="279"/>
      <c r="D91" s="279"/>
      <c r="E91" s="279"/>
      <c r="F91" s="279"/>
      <c r="G91" s="279"/>
      <c r="H91" s="279"/>
      <c r="I91" s="279"/>
      <c r="J91" s="279"/>
      <c r="K91" s="279"/>
      <c r="L91" s="279"/>
      <c r="M91" s="279"/>
      <c r="N91" s="279"/>
      <c r="O91" s="279"/>
      <c r="P91" s="279"/>
      <c r="Q91" s="279"/>
      <c r="R91" s="279"/>
      <c r="S91" s="279"/>
      <c r="T91" s="279"/>
      <c r="U91" s="279"/>
    </row>
    <row r="92" ht="12.75" customHeight="1">
      <c r="A92" s="279"/>
      <c r="B92" s="279"/>
      <c r="C92" s="279"/>
      <c r="D92" s="279"/>
      <c r="E92" s="279"/>
      <c r="F92" s="279"/>
      <c r="G92" s="279"/>
      <c r="H92" s="279"/>
      <c r="I92" s="279"/>
      <c r="J92" s="279"/>
      <c r="K92" s="279"/>
      <c r="L92" s="279"/>
      <c r="M92" s="279"/>
      <c r="N92" s="279"/>
      <c r="O92" s="279"/>
      <c r="P92" s="279"/>
      <c r="Q92" s="279"/>
      <c r="R92" s="279"/>
      <c r="S92" s="279"/>
      <c r="T92" s="279"/>
      <c r="U92" s="279"/>
    </row>
    <row r="93" ht="12.75" customHeight="1">
      <c r="A93" s="279"/>
      <c r="B93" s="279"/>
      <c r="C93" s="279"/>
      <c r="D93" s="279"/>
      <c r="E93" s="279"/>
      <c r="F93" s="279"/>
      <c r="G93" s="279"/>
      <c r="H93" s="279"/>
      <c r="I93" s="279"/>
      <c r="J93" s="279"/>
      <c r="K93" s="279"/>
      <c r="L93" s="279"/>
      <c r="M93" s="279"/>
      <c r="N93" s="279"/>
      <c r="O93" s="279"/>
      <c r="P93" s="279"/>
      <c r="Q93" s="279"/>
      <c r="R93" s="279"/>
      <c r="S93" s="279"/>
      <c r="T93" s="279"/>
      <c r="U93" s="279"/>
    </row>
    <row r="94" ht="12.75" customHeight="1">
      <c r="A94" s="279"/>
      <c r="B94" s="279"/>
      <c r="C94" s="279"/>
      <c r="D94" s="279"/>
      <c r="E94" s="279"/>
      <c r="F94" s="279"/>
      <c r="G94" s="279"/>
      <c r="H94" s="279"/>
      <c r="I94" s="279"/>
      <c r="J94" s="279"/>
      <c r="K94" s="279"/>
      <c r="L94" s="279"/>
      <c r="M94" s="279"/>
      <c r="N94" s="279"/>
      <c r="O94" s="279"/>
      <c r="P94" s="279"/>
      <c r="Q94" s="279"/>
      <c r="R94" s="279"/>
      <c r="S94" s="279"/>
      <c r="T94" s="279"/>
      <c r="U94" s="279"/>
    </row>
    <row r="95" ht="12.75" customHeight="1">
      <c r="A95" s="279"/>
      <c r="B95" s="279"/>
      <c r="C95" s="279"/>
      <c r="D95" s="279"/>
      <c r="E95" s="279"/>
      <c r="F95" s="279"/>
      <c r="G95" s="279"/>
      <c r="H95" s="279"/>
      <c r="I95" s="279"/>
      <c r="J95" s="279"/>
      <c r="K95" s="279"/>
      <c r="L95" s="279"/>
      <c r="M95" s="279"/>
      <c r="N95" s="279"/>
      <c r="O95" s="279"/>
      <c r="P95" s="279"/>
      <c r="Q95" s="279"/>
      <c r="R95" s="279"/>
      <c r="S95" s="279"/>
      <c r="T95" s="279"/>
      <c r="U95" s="279"/>
    </row>
    <row r="96" ht="12.75" customHeight="1">
      <c r="A96" s="279"/>
      <c r="B96" s="279"/>
      <c r="C96" s="279"/>
      <c r="D96" s="279"/>
      <c r="E96" s="279"/>
      <c r="F96" s="279"/>
      <c r="G96" s="279"/>
      <c r="H96" s="279"/>
      <c r="I96" s="279"/>
      <c r="J96" s="279"/>
      <c r="K96" s="279"/>
      <c r="L96" s="279"/>
      <c r="M96" s="279"/>
      <c r="N96" s="279"/>
      <c r="O96" s="279"/>
      <c r="P96" s="279"/>
      <c r="Q96" s="279"/>
      <c r="R96" s="279"/>
      <c r="S96" s="279"/>
      <c r="T96" s="279"/>
      <c r="U96" s="279"/>
    </row>
    <row r="97" ht="12.75" customHeight="1">
      <c r="A97" s="279"/>
      <c r="B97" s="279"/>
      <c r="C97" s="279"/>
      <c r="D97" s="279"/>
      <c r="E97" s="279"/>
      <c r="F97" s="279"/>
      <c r="G97" s="279"/>
      <c r="H97" s="279"/>
      <c r="I97" s="279"/>
      <c r="J97" s="279"/>
      <c r="K97" s="279"/>
      <c r="L97" s="279"/>
      <c r="M97" s="279"/>
      <c r="N97" s="279"/>
      <c r="O97" s="279"/>
      <c r="P97" s="279"/>
      <c r="Q97" s="279"/>
      <c r="R97" s="279"/>
      <c r="S97" s="279"/>
      <c r="T97" s="279"/>
      <c r="U97" s="279"/>
    </row>
    <row r="98" ht="12.75" customHeight="1">
      <c r="A98" s="279"/>
      <c r="B98" s="279"/>
      <c r="C98" s="279"/>
      <c r="D98" s="279"/>
      <c r="E98" s="279"/>
      <c r="F98" s="279"/>
      <c r="G98" s="279"/>
      <c r="H98" s="279"/>
      <c r="I98" s="279"/>
      <c r="J98" s="279"/>
      <c r="K98" s="279"/>
      <c r="L98" s="279"/>
      <c r="M98" s="279"/>
      <c r="N98" s="279"/>
      <c r="O98" s="279"/>
      <c r="P98" s="279"/>
      <c r="Q98" s="279"/>
      <c r="R98" s="279"/>
      <c r="S98" s="279"/>
      <c r="T98" s="279"/>
      <c r="U98" s="279"/>
    </row>
    <row r="99" ht="12.75" customHeight="1">
      <c r="A99" s="279"/>
      <c r="B99" s="279"/>
      <c r="C99" s="279"/>
      <c r="D99" s="279"/>
      <c r="E99" s="279"/>
      <c r="F99" s="279"/>
      <c r="G99" s="279"/>
      <c r="H99" s="279"/>
      <c r="I99" s="279"/>
      <c r="J99" s="279"/>
      <c r="K99" s="279"/>
      <c r="L99" s="279"/>
      <c r="M99" s="279"/>
      <c r="N99" s="279"/>
      <c r="O99" s="279"/>
      <c r="P99" s="279"/>
      <c r="Q99" s="279"/>
      <c r="R99" s="279"/>
      <c r="S99" s="279"/>
      <c r="T99" s="279"/>
      <c r="U99" s="279"/>
    </row>
    <row r="100" ht="12.75" customHeight="1">
      <c r="A100" s="279"/>
      <c r="B100" s="279"/>
      <c r="C100" s="279"/>
      <c r="D100" s="279"/>
      <c r="E100" s="279"/>
      <c r="F100" s="279"/>
      <c r="G100" s="279"/>
      <c r="H100" s="279"/>
      <c r="I100" s="279"/>
      <c r="J100" s="279"/>
      <c r="K100" s="279"/>
      <c r="L100" s="279"/>
      <c r="M100" s="279"/>
      <c r="N100" s="279"/>
      <c r="O100" s="279"/>
      <c r="P100" s="279"/>
      <c r="Q100" s="279"/>
      <c r="R100" s="279"/>
      <c r="S100" s="279"/>
      <c r="T100" s="279"/>
      <c r="U100" s="279"/>
    </row>
    <row r="101" ht="12.75" customHeight="1">
      <c r="A101" s="279"/>
      <c r="B101" s="279"/>
      <c r="C101" s="279"/>
      <c r="D101" s="279"/>
      <c r="E101" s="279"/>
      <c r="F101" s="279"/>
      <c r="G101" s="279"/>
      <c r="H101" s="279"/>
      <c r="I101" s="279"/>
      <c r="J101" s="279"/>
      <c r="K101" s="279"/>
      <c r="L101" s="279"/>
      <c r="M101" s="279"/>
      <c r="N101" s="279"/>
      <c r="O101" s="279"/>
      <c r="P101" s="279"/>
      <c r="Q101" s="279"/>
      <c r="R101" s="279"/>
      <c r="S101" s="279"/>
      <c r="T101" s="279"/>
      <c r="U101" s="279"/>
    </row>
    <row r="102" ht="12.75" customHeight="1">
      <c r="A102" s="279"/>
      <c r="B102" s="279"/>
      <c r="C102" s="279"/>
      <c r="D102" s="279"/>
      <c r="E102" s="279"/>
      <c r="F102" s="279"/>
      <c r="G102" s="279"/>
      <c r="H102" s="279"/>
      <c r="I102" s="279"/>
      <c r="J102" s="279"/>
      <c r="K102" s="279"/>
      <c r="L102" s="279"/>
      <c r="M102" s="279"/>
      <c r="N102" s="279"/>
      <c r="O102" s="279"/>
      <c r="P102" s="279"/>
      <c r="Q102" s="279"/>
      <c r="R102" s="279"/>
      <c r="S102" s="279"/>
      <c r="T102" s="279"/>
      <c r="U102" s="279"/>
    </row>
    <row r="103" ht="12.75" customHeight="1">
      <c r="A103" s="279"/>
      <c r="B103" s="279"/>
      <c r="C103" s="279"/>
      <c r="D103" s="279"/>
      <c r="E103" s="279"/>
      <c r="F103" s="279"/>
      <c r="G103" s="279"/>
      <c r="H103" s="279"/>
      <c r="I103" s="279"/>
      <c r="J103" s="279"/>
      <c r="K103" s="279"/>
      <c r="L103" s="279"/>
      <c r="M103" s="279"/>
      <c r="N103" s="279"/>
      <c r="O103" s="279"/>
      <c r="P103" s="279"/>
      <c r="Q103" s="279"/>
      <c r="R103" s="279"/>
      <c r="S103" s="279"/>
      <c r="T103" s="279"/>
      <c r="U103" s="279"/>
    </row>
    <row r="104" ht="12.75" customHeight="1">
      <c r="A104" s="279"/>
      <c r="B104" s="279"/>
      <c r="C104" s="279"/>
      <c r="D104" s="279"/>
      <c r="E104" s="279"/>
      <c r="F104" s="279"/>
      <c r="G104" s="279"/>
      <c r="H104" s="279"/>
      <c r="I104" s="279"/>
      <c r="J104" s="279"/>
      <c r="K104" s="279"/>
      <c r="L104" s="279"/>
      <c r="M104" s="279"/>
      <c r="N104" s="279"/>
      <c r="O104" s="279"/>
      <c r="P104" s="279"/>
      <c r="Q104" s="279"/>
      <c r="R104" s="279"/>
      <c r="S104" s="279"/>
      <c r="T104" s="279"/>
      <c r="U104" s="279"/>
    </row>
    <row r="105" ht="12.75" customHeight="1">
      <c r="A105" s="279"/>
      <c r="B105" s="279"/>
      <c r="C105" s="279"/>
      <c r="D105" s="279"/>
      <c r="E105" s="279"/>
      <c r="F105" s="279"/>
      <c r="G105" s="279"/>
      <c r="H105" s="279"/>
      <c r="I105" s="279"/>
      <c r="J105" s="279"/>
      <c r="K105" s="279"/>
      <c r="L105" s="279"/>
      <c r="M105" s="279"/>
      <c r="N105" s="279"/>
      <c r="O105" s="279"/>
      <c r="P105" s="279"/>
      <c r="Q105" s="279"/>
      <c r="R105" s="279"/>
      <c r="S105" s="279"/>
      <c r="T105" s="279"/>
      <c r="U105" s="279"/>
    </row>
    <row r="106" ht="12.75" customHeight="1">
      <c r="A106" s="279"/>
      <c r="B106" s="279"/>
      <c r="C106" s="279"/>
      <c r="D106" s="279"/>
      <c r="E106" s="279"/>
      <c r="F106" s="279"/>
      <c r="G106" s="279"/>
      <c r="H106" s="279"/>
      <c r="I106" s="279"/>
      <c r="J106" s="279"/>
      <c r="K106" s="279"/>
      <c r="L106" s="279"/>
      <c r="M106" s="279"/>
      <c r="N106" s="279"/>
      <c r="O106" s="279"/>
      <c r="P106" s="279"/>
      <c r="Q106" s="279"/>
      <c r="R106" s="279"/>
      <c r="S106" s="279"/>
      <c r="T106" s="279"/>
      <c r="U106" s="279"/>
    </row>
    <row r="107" ht="12.75" customHeight="1">
      <c r="A107" s="279"/>
      <c r="B107" s="279"/>
      <c r="C107" s="279"/>
      <c r="D107" s="279"/>
      <c r="E107" s="279"/>
      <c r="F107" s="279"/>
      <c r="G107" s="279"/>
      <c r="H107" s="279"/>
      <c r="I107" s="279"/>
      <c r="J107" s="279"/>
      <c r="K107" s="279"/>
      <c r="L107" s="279"/>
      <c r="M107" s="279"/>
      <c r="N107" s="279"/>
      <c r="O107" s="279"/>
      <c r="P107" s="279"/>
      <c r="Q107" s="279"/>
      <c r="R107" s="279"/>
      <c r="S107" s="279"/>
      <c r="T107" s="279"/>
      <c r="U107" s="279"/>
    </row>
    <row r="108" ht="12.75" customHeight="1">
      <c r="A108" s="279"/>
      <c r="B108" s="279"/>
      <c r="C108" s="279"/>
      <c r="D108" s="279"/>
      <c r="E108" s="279"/>
      <c r="F108" s="279"/>
      <c r="G108" s="279"/>
      <c r="H108" s="279"/>
      <c r="I108" s="279"/>
      <c r="J108" s="279"/>
      <c r="K108" s="279"/>
      <c r="L108" s="279"/>
      <c r="M108" s="279"/>
      <c r="N108" s="279"/>
      <c r="O108" s="279"/>
      <c r="P108" s="279"/>
      <c r="Q108" s="279"/>
      <c r="R108" s="279"/>
      <c r="S108" s="279"/>
      <c r="T108" s="279"/>
      <c r="U108" s="279"/>
    </row>
    <row r="109" ht="12.75" customHeight="1">
      <c r="A109" s="279"/>
      <c r="B109" s="279"/>
      <c r="C109" s="279"/>
      <c r="D109" s="279"/>
      <c r="E109" s="279"/>
      <c r="F109" s="279"/>
      <c r="G109" s="279"/>
      <c r="H109" s="279"/>
      <c r="I109" s="279"/>
      <c r="J109" s="279"/>
      <c r="K109" s="279"/>
      <c r="L109" s="279"/>
      <c r="M109" s="279"/>
      <c r="N109" s="279"/>
      <c r="O109" s="279"/>
      <c r="P109" s="279"/>
      <c r="Q109" s="279"/>
      <c r="R109" s="279"/>
      <c r="S109" s="279"/>
      <c r="T109" s="279"/>
      <c r="U109" s="279"/>
    </row>
    <row r="110" ht="12.75" customHeight="1">
      <c r="A110" s="279"/>
      <c r="B110" s="279"/>
      <c r="C110" s="279"/>
      <c r="D110" s="279"/>
      <c r="E110" s="279"/>
      <c r="F110" s="279"/>
      <c r="G110" s="279"/>
      <c r="H110" s="279"/>
      <c r="I110" s="279"/>
      <c r="J110" s="279"/>
      <c r="K110" s="279"/>
      <c r="L110" s="279"/>
      <c r="M110" s="279"/>
      <c r="N110" s="279"/>
      <c r="O110" s="279"/>
      <c r="P110" s="279"/>
      <c r="Q110" s="279"/>
      <c r="R110" s="279"/>
      <c r="S110" s="279"/>
      <c r="T110" s="279"/>
      <c r="U110" s="279"/>
    </row>
    <row r="111" ht="12.75" customHeight="1">
      <c r="A111" s="279"/>
      <c r="B111" s="279"/>
      <c r="C111" s="279"/>
      <c r="D111" s="279"/>
      <c r="E111" s="279"/>
      <c r="F111" s="279"/>
      <c r="G111" s="279"/>
      <c r="H111" s="279"/>
      <c r="I111" s="279"/>
      <c r="J111" s="279"/>
      <c r="K111" s="279"/>
      <c r="L111" s="279"/>
      <c r="M111" s="279"/>
      <c r="N111" s="279"/>
      <c r="O111" s="279"/>
      <c r="P111" s="279"/>
      <c r="Q111" s="279"/>
      <c r="R111" s="279"/>
      <c r="S111" s="279"/>
      <c r="T111" s="279"/>
      <c r="U111" s="279"/>
    </row>
    <row r="112" ht="12.75" customHeight="1">
      <c r="A112" s="279"/>
      <c r="B112" s="279"/>
      <c r="C112" s="279"/>
      <c r="D112" s="279"/>
      <c r="E112" s="279"/>
      <c r="F112" s="279"/>
      <c r="G112" s="279"/>
      <c r="H112" s="279"/>
      <c r="I112" s="279"/>
      <c r="J112" s="279"/>
      <c r="K112" s="279"/>
      <c r="L112" s="279"/>
      <c r="M112" s="279"/>
      <c r="N112" s="279"/>
      <c r="O112" s="279"/>
      <c r="P112" s="279"/>
      <c r="Q112" s="279"/>
      <c r="R112" s="279"/>
      <c r="S112" s="279"/>
      <c r="T112" s="279"/>
      <c r="U112" s="279"/>
    </row>
    <row r="113" ht="12.75" customHeight="1">
      <c r="A113" s="279"/>
      <c r="B113" s="279"/>
      <c r="C113" s="279"/>
      <c r="D113" s="279"/>
      <c r="E113" s="279"/>
      <c r="F113" s="279"/>
      <c r="G113" s="279"/>
      <c r="H113" s="279"/>
      <c r="I113" s="279"/>
      <c r="J113" s="279"/>
      <c r="K113" s="279"/>
      <c r="L113" s="279"/>
      <c r="M113" s="279"/>
      <c r="N113" s="279"/>
      <c r="O113" s="279"/>
      <c r="P113" s="279"/>
      <c r="Q113" s="279"/>
      <c r="R113" s="279"/>
      <c r="S113" s="279"/>
      <c r="T113" s="279"/>
      <c r="U113" s="279"/>
    </row>
    <row r="114" ht="12.75" customHeight="1">
      <c r="A114" s="279"/>
      <c r="B114" s="279"/>
      <c r="C114" s="279"/>
      <c r="D114" s="279"/>
      <c r="E114" s="279"/>
      <c r="F114" s="279"/>
      <c r="G114" s="279"/>
      <c r="H114" s="279"/>
      <c r="I114" s="279"/>
      <c r="J114" s="279"/>
      <c r="K114" s="279"/>
      <c r="L114" s="279"/>
      <c r="M114" s="279"/>
      <c r="N114" s="279"/>
      <c r="O114" s="279"/>
      <c r="P114" s="279"/>
      <c r="Q114" s="279"/>
      <c r="R114" s="279"/>
      <c r="S114" s="279"/>
      <c r="T114" s="279"/>
      <c r="U114" s="279"/>
    </row>
    <row r="115" ht="12.75" customHeight="1">
      <c r="A115" s="279"/>
      <c r="B115" s="279"/>
      <c r="C115" s="279"/>
      <c r="D115" s="279"/>
      <c r="E115" s="279"/>
      <c r="F115" s="279"/>
      <c r="G115" s="279"/>
      <c r="H115" s="279"/>
      <c r="I115" s="279"/>
      <c r="J115" s="279"/>
      <c r="K115" s="279"/>
      <c r="L115" s="279"/>
      <c r="M115" s="279"/>
      <c r="N115" s="279"/>
      <c r="O115" s="279"/>
      <c r="P115" s="279"/>
      <c r="Q115" s="279"/>
      <c r="R115" s="279"/>
      <c r="S115" s="279"/>
      <c r="T115" s="279"/>
      <c r="U115" s="279"/>
    </row>
    <row r="116" ht="12.75" customHeight="1">
      <c r="A116" s="279"/>
      <c r="B116" s="279"/>
      <c r="C116" s="279"/>
      <c r="D116" s="279"/>
      <c r="E116" s="279"/>
      <c r="F116" s="279"/>
      <c r="G116" s="279"/>
      <c r="H116" s="279"/>
      <c r="I116" s="279"/>
      <c r="J116" s="279"/>
      <c r="K116" s="279"/>
      <c r="L116" s="279"/>
      <c r="M116" s="279"/>
      <c r="N116" s="279"/>
      <c r="O116" s="279"/>
      <c r="P116" s="279"/>
      <c r="Q116" s="279"/>
      <c r="R116" s="279"/>
      <c r="S116" s="279"/>
      <c r="T116" s="279"/>
      <c r="U116" s="279"/>
    </row>
    <row r="117" ht="12.75" customHeight="1">
      <c r="A117" s="279"/>
      <c r="B117" s="279"/>
      <c r="C117" s="279"/>
      <c r="D117" s="279"/>
      <c r="E117" s="279"/>
      <c r="F117" s="279"/>
      <c r="G117" s="279"/>
      <c r="H117" s="279"/>
      <c r="I117" s="279"/>
      <c r="J117" s="279"/>
      <c r="K117" s="279"/>
      <c r="L117" s="279"/>
      <c r="M117" s="279"/>
      <c r="N117" s="279"/>
      <c r="O117" s="279"/>
      <c r="P117" s="279"/>
      <c r="Q117" s="279"/>
      <c r="R117" s="279"/>
      <c r="S117" s="279"/>
      <c r="T117" s="279"/>
      <c r="U117" s="279"/>
    </row>
    <row r="118" ht="12.75" customHeight="1">
      <c r="A118" s="279"/>
      <c r="B118" s="279"/>
      <c r="C118" s="279"/>
      <c r="D118" s="279"/>
      <c r="E118" s="279"/>
      <c r="F118" s="279"/>
      <c r="G118" s="279"/>
      <c r="H118" s="279"/>
      <c r="I118" s="279"/>
      <c r="J118" s="279"/>
      <c r="K118" s="279"/>
      <c r="L118" s="279"/>
      <c r="M118" s="279"/>
      <c r="N118" s="279"/>
      <c r="O118" s="279"/>
      <c r="P118" s="279"/>
      <c r="Q118" s="279"/>
      <c r="R118" s="279"/>
      <c r="S118" s="279"/>
      <c r="T118" s="279"/>
      <c r="U118" s="279"/>
    </row>
    <row r="119" ht="12.75" customHeight="1">
      <c r="A119" s="279"/>
      <c r="B119" s="279"/>
      <c r="C119" s="279"/>
      <c r="D119" s="279"/>
      <c r="E119" s="279"/>
      <c r="F119" s="279"/>
      <c r="G119" s="279"/>
      <c r="H119" s="279"/>
      <c r="I119" s="279"/>
      <c r="J119" s="279"/>
      <c r="K119" s="279"/>
      <c r="L119" s="279"/>
      <c r="M119" s="279"/>
      <c r="N119" s="279"/>
      <c r="O119" s="279"/>
      <c r="P119" s="279"/>
      <c r="Q119" s="279"/>
      <c r="R119" s="279"/>
      <c r="S119" s="279"/>
      <c r="T119" s="279"/>
      <c r="U119" s="279"/>
    </row>
    <row r="120" ht="12.75" customHeight="1">
      <c r="A120" s="279"/>
      <c r="B120" s="279"/>
      <c r="C120" s="279"/>
      <c r="D120" s="279"/>
      <c r="E120" s="279"/>
      <c r="F120" s="279"/>
      <c r="G120" s="279"/>
      <c r="H120" s="279"/>
      <c r="I120" s="279"/>
      <c r="J120" s="279"/>
      <c r="K120" s="279"/>
      <c r="L120" s="279"/>
      <c r="M120" s="279"/>
      <c r="N120" s="279"/>
      <c r="O120" s="279"/>
      <c r="P120" s="279"/>
      <c r="Q120" s="279"/>
      <c r="R120" s="279"/>
      <c r="S120" s="279"/>
      <c r="T120" s="279"/>
      <c r="U120" s="279"/>
    </row>
    <row r="121" ht="12.75" customHeight="1">
      <c r="A121" s="279"/>
      <c r="B121" s="279"/>
      <c r="C121" s="279"/>
      <c r="D121" s="279"/>
      <c r="E121" s="279"/>
      <c r="F121" s="279"/>
      <c r="G121" s="279"/>
      <c r="H121" s="279"/>
      <c r="I121" s="279"/>
      <c r="J121" s="279"/>
      <c r="K121" s="279"/>
      <c r="L121" s="279"/>
      <c r="M121" s="279"/>
      <c r="N121" s="279"/>
      <c r="O121" s="279"/>
      <c r="P121" s="279"/>
      <c r="Q121" s="279"/>
      <c r="R121" s="279"/>
      <c r="S121" s="279"/>
      <c r="T121" s="279"/>
      <c r="U121" s="279"/>
    </row>
    <row r="122" ht="12.75" customHeight="1">
      <c r="A122" s="279"/>
      <c r="B122" s="279"/>
      <c r="C122" s="279"/>
      <c r="D122" s="279"/>
      <c r="E122" s="279"/>
      <c r="F122" s="279"/>
      <c r="G122" s="279"/>
      <c r="H122" s="279"/>
      <c r="I122" s="279"/>
      <c r="J122" s="279"/>
      <c r="K122" s="279"/>
      <c r="L122" s="279"/>
      <c r="M122" s="279"/>
      <c r="N122" s="279"/>
      <c r="O122" s="279"/>
      <c r="P122" s="279"/>
      <c r="Q122" s="279"/>
      <c r="R122" s="279"/>
      <c r="S122" s="279"/>
      <c r="T122" s="279"/>
      <c r="U122" s="279"/>
    </row>
    <row r="123" ht="12.75" customHeight="1">
      <c r="A123" s="279"/>
      <c r="B123" s="279"/>
      <c r="C123" s="279"/>
      <c r="D123" s="279"/>
      <c r="E123" s="279"/>
      <c r="F123" s="279"/>
      <c r="G123" s="279"/>
      <c r="H123" s="279"/>
      <c r="I123" s="279"/>
      <c r="J123" s="279"/>
      <c r="K123" s="279"/>
      <c r="L123" s="279"/>
      <c r="M123" s="279"/>
      <c r="N123" s="279"/>
      <c r="O123" s="279"/>
      <c r="P123" s="279"/>
      <c r="Q123" s="279"/>
      <c r="R123" s="279"/>
      <c r="S123" s="279"/>
      <c r="T123" s="279"/>
      <c r="U123" s="279"/>
    </row>
    <row r="124" ht="12.75" customHeight="1">
      <c r="A124" s="279"/>
      <c r="B124" s="279"/>
      <c r="C124" s="279"/>
      <c r="D124" s="279"/>
      <c r="E124" s="279"/>
      <c r="F124" s="279"/>
      <c r="G124" s="279"/>
      <c r="H124" s="279"/>
      <c r="I124" s="279"/>
      <c r="J124" s="279"/>
      <c r="K124" s="279"/>
      <c r="L124" s="279"/>
      <c r="M124" s="279"/>
      <c r="N124" s="279"/>
      <c r="O124" s="279"/>
      <c r="P124" s="279"/>
      <c r="Q124" s="279"/>
      <c r="R124" s="279"/>
      <c r="S124" s="279"/>
      <c r="T124" s="279"/>
      <c r="U124" s="279"/>
    </row>
    <row r="125" ht="12.75" customHeight="1">
      <c r="A125" s="279"/>
      <c r="B125" s="279"/>
      <c r="C125" s="279"/>
      <c r="D125" s="279"/>
      <c r="E125" s="279"/>
      <c r="F125" s="279"/>
      <c r="G125" s="279"/>
      <c r="H125" s="279"/>
      <c r="I125" s="279"/>
      <c r="J125" s="279"/>
      <c r="K125" s="279"/>
      <c r="L125" s="279"/>
      <c r="M125" s="279"/>
      <c r="N125" s="279"/>
      <c r="O125" s="279"/>
      <c r="P125" s="279"/>
      <c r="Q125" s="279"/>
      <c r="R125" s="279"/>
      <c r="S125" s="279"/>
      <c r="T125" s="279"/>
      <c r="U125" s="279"/>
    </row>
    <row r="126" ht="12.75" customHeight="1">
      <c r="A126" s="279"/>
      <c r="B126" s="279"/>
      <c r="C126" s="279"/>
      <c r="D126" s="279"/>
      <c r="E126" s="279"/>
      <c r="F126" s="279"/>
      <c r="G126" s="279"/>
      <c r="H126" s="279"/>
      <c r="I126" s="279"/>
      <c r="J126" s="279"/>
      <c r="K126" s="279"/>
      <c r="L126" s="279"/>
      <c r="M126" s="279"/>
      <c r="N126" s="279"/>
      <c r="O126" s="279"/>
      <c r="P126" s="279"/>
      <c r="Q126" s="279"/>
      <c r="R126" s="279"/>
      <c r="S126" s="279"/>
      <c r="T126" s="279"/>
      <c r="U126" s="279"/>
    </row>
    <row r="127" ht="12.75" customHeight="1">
      <c r="A127" s="279"/>
      <c r="B127" s="279"/>
      <c r="C127" s="279"/>
      <c r="D127" s="279"/>
      <c r="E127" s="279"/>
      <c r="F127" s="279"/>
      <c r="G127" s="279"/>
      <c r="H127" s="279"/>
      <c r="I127" s="279"/>
      <c r="J127" s="279"/>
      <c r="K127" s="279"/>
      <c r="L127" s="279"/>
      <c r="M127" s="279"/>
      <c r="N127" s="279"/>
      <c r="O127" s="279"/>
      <c r="P127" s="279"/>
      <c r="Q127" s="279"/>
      <c r="R127" s="279"/>
      <c r="S127" s="279"/>
      <c r="T127" s="279"/>
      <c r="U127" s="279"/>
    </row>
    <row r="128" ht="12.75" customHeight="1">
      <c r="A128" s="279"/>
      <c r="B128" s="279"/>
      <c r="C128" s="279"/>
      <c r="D128" s="279"/>
      <c r="E128" s="279"/>
      <c r="F128" s="279"/>
      <c r="G128" s="279"/>
      <c r="H128" s="279"/>
      <c r="I128" s="279"/>
      <c r="J128" s="279"/>
      <c r="K128" s="279"/>
      <c r="L128" s="279"/>
      <c r="M128" s="279"/>
      <c r="N128" s="279"/>
      <c r="O128" s="279"/>
      <c r="P128" s="279"/>
      <c r="Q128" s="279"/>
      <c r="R128" s="279"/>
      <c r="S128" s="279"/>
      <c r="T128" s="279"/>
      <c r="U128" s="279"/>
    </row>
    <row r="129" ht="12.75" customHeight="1">
      <c r="A129" s="279"/>
      <c r="B129" s="279"/>
      <c r="C129" s="279"/>
      <c r="D129" s="279"/>
      <c r="E129" s="279"/>
      <c r="F129" s="279"/>
      <c r="G129" s="279"/>
      <c r="H129" s="279"/>
      <c r="I129" s="279"/>
      <c r="J129" s="279"/>
      <c r="K129" s="279"/>
      <c r="L129" s="279"/>
      <c r="M129" s="279"/>
      <c r="N129" s="279"/>
      <c r="O129" s="279"/>
      <c r="P129" s="279"/>
      <c r="Q129" s="279"/>
      <c r="R129" s="279"/>
      <c r="S129" s="279"/>
      <c r="T129" s="279"/>
      <c r="U129" s="279"/>
    </row>
    <row r="130" ht="12.75" customHeight="1">
      <c r="A130" s="279"/>
      <c r="B130" s="279"/>
      <c r="C130" s="279"/>
      <c r="D130" s="279"/>
      <c r="E130" s="279"/>
      <c r="F130" s="279"/>
      <c r="G130" s="279"/>
      <c r="H130" s="279"/>
      <c r="I130" s="279"/>
      <c r="J130" s="279"/>
      <c r="K130" s="279"/>
      <c r="L130" s="279"/>
      <c r="M130" s="279"/>
      <c r="N130" s="279"/>
      <c r="O130" s="279"/>
      <c r="P130" s="279"/>
      <c r="Q130" s="279"/>
      <c r="R130" s="279"/>
      <c r="S130" s="279"/>
      <c r="T130" s="279"/>
      <c r="U130" s="279"/>
    </row>
    <row r="131" ht="12.75" customHeight="1">
      <c r="A131" s="279"/>
      <c r="B131" s="279"/>
      <c r="C131" s="279"/>
      <c r="D131" s="279"/>
      <c r="E131" s="279"/>
      <c r="F131" s="279"/>
      <c r="G131" s="279"/>
      <c r="H131" s="279"/>
      <c r="I131" s="279"/>
      <c r="J131" s="279"/>
      <c r="K131" s="279"/>
      <c r="L131" s="279"/>
      <c r="M131" s="279"/>
      <c r="N131" s="279"/>
      <c r="O131" s="279"/>
      <c r="P131" s="279"/>
      <c r="Q131" s="279"/>
      <c r="R131" s="279"/>
      <c r="S131" s="279"/>
      <c r="T131" s="279"/>
      <c r="U131" s="279"/>
    </row>
    <row r="132" ht="12.75" customHeight="1">
      <c r="A132" s="279"/>
      <c r="B132" s="279"/>
      <c r="C132" s="279"/>
      <c r="D132" s="279"/>
      <c r="E132" s="279"/>
      <c r="F132" s="279"/>
      <c r="G132" s="279"/>
      <c r="H132" s="279"/>
      <c r="I132" s="279"/>
      <c r="J132" s="279"/>
      <c r="K132" s="279"/>
      <c r="L132" s="279"/>
      <c r="M132" s="279"/>
      <c r="N132" s="279"/>
      <c r="O132" s="279"/>
      <c r="P132" s="279"/>
      <c r="Q132" s="279"/>
      <c r="R132" s="279"/>
      <c r="S132" s="279"/>
      <c r="T132" s="279"/>
      <c r="U132" s="279"/>
    </row>
    <row r="133" ht="12.75" customHeight="1">
      <c r="A133" s="279"/>
      <c r="B133" s="279"/>
      <c r="C133" s="279"/>
      <c r="D133" s="279"/>
      <c r="E133" s="279"/>
      <c r="F133" s="279"/>
      <c r="G133" s="279"/>
      <c r="H133" s="279"/>
      <c r="I133" s="279"/>
      <c r="J133" s="279"/>
      <c r="K133" s="279"/>
      <c r="L133" s="279"/>
      <c r="M133" s="279"/>
      <c r="N133" s="279"/>
      <c r="O133" s="279"/>
      <c r="P133" s="279"/>
      <c r="Q133" s="279"/>
      <c r="R133" s="279"/>
      <c r="S133" s="279"/>
      <c r="T133" s="279"/>
      <c r="U133" s="279"/>
    </row>
    <row r="134" ht="12.75" customHeight="1">
      <c r="A134" s="279"/>
      <c r="B134" s="279"/>
      <c r="C134" s="279"/>
      <c r="D134" s="279"/>
      <c r="E134" s="279"/>
      <c r="F134" s="279"/>
      <c r="G134" s="279"/>
      <c r="H134" s="279"/>
      <c r="I134" s="279"/>
      <c r="J134" s="279"/>
      <c r="K134" s="279"/>
      <c r="L134" s="279"/>
      <c r="M134" s="279"/>
      <c r="N134" s="279"/>
      <c r="O134" s="279"/>
      <c r="P134" s="279"/>
      <c r="Q134" s="279"/>
      <c r="R134" s="279"/>
      <c r="S134" s="279"/>
      <c r="T134" s="279"/>
      <c r="U134" s="279"/>
    </row>
    <row r="135" ht="12.75" customHeight="1">
      <c r="A135" s="279"/>
      <c r="B135" s="279"/>
      <c r="C135" s="279"/>
      <c r="D135" s="279"/>
      <c r="E135" s="279"/>
      <c r="F135" s="279"/>
      <c r="G135" s="279"/>
      <c r="H135" s="279"/>
      <c r="I135" s="279"/>
      <c r="J135" s="279"/>
      <c r="K135" s="279"/>
      <c r="L135" s="279"/>
      <c r="M135" s="279"/>
      <c r="N135" s="279"/>
      <c r="O135" s="279"/>
      <c r="P135" s="279"/>
      <c r="Q135" s="279"/>
      <c r="R135" s="279"/>
      <c r="S135" s="279"/>
      <c r="T135" s="279"/>
      <c r="U135" s="279"/>
    </row>
    <row r="136" ht="12.75" customHeight="1">
      <c r="A136" s="279"/>
      <c r="B136" s="279"/>
      <c r="C136" s="279"/>
      <c r="D136" s="279"/>
      <c r="E136" s="279"/>
      <c r="F136" s="279"/>
      <c r="G136" s="279"/>
      <c r="H136" s="279"/>
      <c r="I136" s="279"/>
      <c r="J136" s="279"/>
      <c r="K136" s="279"/>
      <c r="L136" s="279"/>
      <c r="M136" s="279"/>
      <c r="N136" s="279"/>
      <c r="O136" s="279"/>
      <c r="P136" s="279"/>
      <c r="Q136" s="279"/>
      <c r="R136" s="279"/>
      <c r="S136" s="279"/>
      <c r="T136" s="279"/>
      <c r="U136" s="279"/>
    </row>
    <row r="137" ht="12.75" customHeight="1">
      <c r="A137" s="279"/>
      <c r="B137" s="279"/>
      <c r="C137" s="279"/>
      <c r="D137" s="279"/>
      <c r="E137" s="279"/>
      <c r="F137" s="279"/>
      <c r="G137" s="279"/>
      <c r="H137" s="279"/>
      <c r="I137" s="279"/>
      <c r="J137" s="279"/>
      <c r="K137" s="279"/>
      <c r="L137" s="279"/>
      <c r="M137" s="279"/>
      <c r="N137" s="279"/>
      <c r="O137" s="279"/>
      <c r="P137" s="279"/>
      <c r="Q137" s="279"/>
      <c r="R137" s="279"/>
      <c r="S137" s="279"/>
      <c r="T137" s="279"/>
      <c r="U137" s="279"/>
    </row>
    <row r="138" ht="12.75" customHeight="1">
      <c r="A138" s="279"/>
      <c r="B138" s="279"/>
      <c r="C138" s="279"/>
      <c r="D138" s="279"/>
      <c r="E138" s="279"/>
      <c r="F138" s="279"/>
      <c r="G138" s="279"/>
      <c r="H138" s="279"/>
      <c r="I138" s="279"/>
      <c r="J138" s="279"/>
      <c r="K138" s="279"/>
      <c r="L138" s="279"/>
      <c r="M138" s="279"/>
      <c r="N138" s="279"/>
      <c r="O138" s="279"/>
      <c r="P138" s="279"/>
      <c r="Q138" s="279"/>
      <c r="R138" s="279"/>
      <c r="S138" s="279"/>
      <c r="T138" s="279"/>
      <c r="U138" s="279"/>
    </row>
    <row r="139" ht="12.75" customHeight="1">
      <c r="A139" s="279"/>
      <c r="B139" s="279"/>
      <c r="C139" s="279"/>
      <c r="D139" s="279"/>
      <c r="E139" s="279"/>
      <c r="F139" s="279"/>
      <c r="G139" s="279"/>
      <c r="H139" s="279"/>
      <c r="I139" s="279"/>
      <c r="J139" s="279"/>
      <c r="K139" s="279"/>
      <c r="L139" s="279"/>
      <c r="M139" s="279"/>
      <c r="N139" s="279"/>
      <c r="O139" s="279"/>
      <c r="P139" s="279"/>
      <c r="Q139" s="279"/>
      <c r="R139" s="279"/>
      <c r="S139" s="279"/>
      <c r="T139" s="279"/>
      <c r="U139" s="279"/>
    </row>
    <row r="140" ht="12.75" customHeight="1">
      <c r="A140" s="279"/>
      <c r="B140" s="279"/>
      <c r="C140" s="279"/>
      <c r="D140" s="279"/>
      <c r="E140" s="279"/>
      <c r="F140" s="279"/>
      <c r="G140" s="279"/>
      <c r="H140" s="279"/>
      <c r="I140" s="279"/>
      <c r="J140" s="279"/>
      <c r="K140" s="279"/>
      <c r="L140" s="279"/>
      <c r="M140" s="279"/>
      <c r="N140" s="279"/>
      <c r="O140" s="279"/>
      <c r="P140" s="279"/>
      <c r="Q140" s="279"/>
      <c r="R140" s="279"/>
      <c r="S140" s="279"/>
      <c r="T140" s="279"/>
      <c r="U140" s="279"/>
    </row>
    <row r="141" ht="12.75" customHeight="1">
      <c r="A141" s="279"/>
      <c r="B141" s="279"/>
      <c r="C141" s="279"/>
      <c r="D141" s="279"/>
      <c r="E141" s="279"/>
      <c r="F141" s="279"/>
      <c r="G141" s="279"/>
      <c r="H141" s="279"/>
      <c r="I141" s="279"/>
      <c r="J141" s="279"/>
      <c r="K141" s="279"/>
      <c r="L141" s="279"/>
      <c r="M141" s="279"/>
      <c r="N141" s="279"/>
      <c r="O141" s="279"/>
      <c r="P141" s="279"/>
      <c r="Q141" s="279"/>
      <c r="R141" s="279"/>
      <c r="S141" s="279"/>
      <c r="T141" s="279"/>
      <c r="U141" s="279"/>
    </row>
    <row r="142" ht="12.75" customHeight="1">
      <c r="A142" s="279"/>
      <c r="B142" s="279"/>
      <c r="C142" s="279"/>
      <c r="D142" s="279"/>
      <c r="E142" s="279"/>
      <c r="F142" s="279"/>
      <c r="G142" s="279"/>
      <c r="H142" s="279"/>
      <c r="I142" s="279"/>
      <c r="J142" s="279"/>
      <c r="K142" s="279"/>
      <c r="L142" s="279"/>
      <c r="M142" s="279"/>
      <c r="N142" s="279"/>
      <c r="O142" s="279"/>
      <c r="P142" s="279"/>
      <c r="Q142" s="279"/>
      <c r="R142" s="279"/>
      <c r="S142" s="279"/>
      <c r="T142" s="279"/>
      <c r="U142" s="279"/>
    </row>
    <row r="143" ht="12.75" customHeight="1">
      <c r="A143" s="279"/>
      <c r="B143" s="279"/>
      <c r="C143" s="279"/>
      <c r="D143" s="279"/>
      <c r="E143" s="279"/>
      <c r="F143" s="279"/>
      <c r="G143" s="279"/>
      <c r="H143" s="279"/>
      <c r="I143" s="279"/>
      <c r="J143" s="279"/>
      <c r="K143" s="279"/>
      <c r="L143" s="279"/>
      <c r="M143" s="279"/>
      <c r="N143" s="279"/>
      <c r="O143" s="279"/>
      <c r="P143" s="279"/>
      <c r="Q143" s="279"/>
      <c r="R143" s="279"/>
      <c r="S143" s="279"/>
      <c r="T143" s="279"/>
      <c r="U143" s="279"/>
    </row>
    <row r="144" ht="12.75" customHeight="1">
      <c r="A144" s="279"/>
      <c r="B144" s="279"/>
      <c r="C144" s="279"/>
      <c r="D144" s="279"/>
      <c r="E144" s="279"/>
      <c r="F144" s="279"/>
      <c r="G144" s="279"/>
      <c r="H144" s="279"/>
      <c r="I144" s="279"/>
      <c r="J144" s="279"/>
      <c r="K144" s="279"/>
      <c r="L144" s="279"/>
      <c r="M144" s="279"/>
      <c r="N144" s="279"/>
      <c r="O144" s="279"/>
      <c r="P144" s="279"/>
      <c r="Q144" s="279"/>
      <c r="R144" s="279"/>
      <c r="S144" s="279"/>
      <c r="T144" s="279"/>
      <c r="U144" s="279"/>
    </row>
    <row r="145" ht="12.75" customHeight="1">
      <c r="A145" s="279"/>
      <c r="B145" s="279"/>
      <c r="C145" s="279"/>
      <c r="D145" s="279"/>
      <c r="E145" s="279"/>
      <c r="F145" s="279"/>
      <c r="G145" s="279"/>
      <c r="H145" s="279"/>
      <c r="I145" s="279"/>
      <c r="J145" s="279"/>
      <c r="K145" s="279"/>
      <c r="L145" s="279"/>
      <c r="M145" s="279"/>
      <c r="N145" s="279"/>
      <c r="O145" s="279"/>
      <c r="P145" s="279"/>
      <c r="Q145" s="279"/>
      <c r="R145" s="279"/>
      <c r="S145" s="279"/>
      <c r="T145" s="279"/>
      <c r="U145" s="279"/>
    </row>
    <row r="146" ht="12.75" customHeight="1">
      <c r="A146" s="279"/>
      <c r="B146" s="279"/>
      <c r="C146" s="279"/>
      <c r="D146" s="279"/>
      <c r="E146" s="279"/>
      <c r="F146" s="279"/>
      <c r="G146" s="279"/>
      <c r="H146" s="279"/>
      <c r="I146" s="279"/>
      <c r="J146" s="279"/>
      <c r="K146" s="279"/>
      <c r="L146" s="279"/>
      <c r="M146" s="279"/>
      <c r="N146" s="279"/>
      <c r="O146" s="279"/>
      <c r="P146" s="279"/>
      <c r="Q146" s="279"/>
      <c r="R146" s="279"/>
      <c r="S146" s="279"/>
      <c r="T146" s="279"/>
      <c r="U146" s="279"/>
    </row>
    <row r="147" ht="12.75" customHeight="1">
      <c r="A147" s="279"/>
      <c r="B147" s="279"/>
      <c r="C147" s="279"/>
      <c r="D147" s="279"/>
      <c r="E147" s="279"/>
      <c r="F147" s="279"/>
      <c r="G147" s="279"/>
      <c r="H147" s="279"/>
      <c r="I147" s="279"/>
      <c r="J147" s="279"/>
      <c r="K147" s="279"/>
      <c r="L147" s="279"/>
      <c r="M147" s="279"/>
      <c r="N147" s="279"/>
      <c r="O147" s="279"/>
      <c r="P147" s="279"/>
      <c r="Q147" s="279"/>
      <c r="R147" s="279"/>
      <c r="S147" s="279"/>
      <c r="T147" s="279"/>
      <c r="U147" s="279"/>
    </row>
    <row r="148" ht="12.75" customHeight="1">
      <c r="A148" s="279"/>
      <c r="B148" s="279"/>
      <c r="C148" s="279"/>
      <c r="D148" s="279"/>
      <c r="E148" s="279"/>
      <c r="F148" s="279"/>
      <c r="G148" s="279"/>
      <c r="H148" s="279"/>
      <c r="I148" s="279"/>
      <c r="J148" s="279"/>
      <c r="K148" s="279"/>
      <c r="L148" s="279"/>
      <c r="M148" s="279"/>
      <c r="N148" s="279"/>
      <c r="O148" s="279"/>
      <c r="P148" s="279"/>
      <c r="Q148" s="279"/>
      <c r="R148" s="279"/>
      <c r="S148" s="279"/>
      <c r="T148" s="279"/>
      <c r="U148" s="279"/>
    </row>
    <row r="149" ht="12.75" customHeight="1">
      <c r="A149" s="279"/>
      <c r="B149" s="279"/>
      <c r="C149" s="279"/>
      <c r="D149" s="279"/>
      <c r="E149" s="279"/>
      <c r="F149" s="279"/>
      <c r="G149" s="279"/>
      <c r="H149" s="279"/>
      <c r="I149" s="279"/>
      <c r="J149" s="279"/>
      <c r="K149" s="279"/>
      <c r="L149" s="279"/>
      <c r="M149" s="279"/>
      <c r="N149" s="279"/>
      <c r="O149" s="279"/>
      <c r="P149" s="279"/>
      <c r="Q149" s="279"/>
      <c r="R149" s="279"/>
      <c r="S149" s="279"/>
      <c r="T149" s="279"/>
      <c r="U149" s="279"/>
    </row>
    <row r="150" ht="12.75" customHeight="1">
      <c r="A150" s="279"/>
      <c r="B150" s="279"/>
      <c r="C150" s="279"/>
      <c r="D150" s="279"/>
      <c r="E150" s="279"/>
      <c r="F150" s="279"/>
      <c r="G150" s="279"/>
      <c r="H150" s="279"/>
      <c r="I150" s="279"/>
      <c r="J150" s="279"/>
      <c r="K150" s="279"/>
      <c r="L150" s="279"/>
      <c r="M150" s="279"/>
      <c r="N150" s="279"/>
      <c r="O150" s="279"/>
      <c r="P150" s="279"/>
      <c r="Q150" s="279"/>
      <c r="R150" s="279"/>
      <c r="S150" s="279"/>
      <c r="T150" s="279"/>
      <c r="U150" s="279"/>
    </row>
    <row r="151" ht="12.75" customHeight="1">
      <c r="A151" s="279"/>
      <c r="B151" s="279"/>
      <c r="C151" s="279"/>
      <c r="D151" s="279"/>
      <c r="E151" s="279"/>
      <c r="F151" s="279"/>
      <c r="G151" s="279"/>
      <c r="H151" s="279"/>
      <c r="I151" s="279"/>
      <c r="J151" s="279"/>
      <c r="K151" s="279"/>
      <c r="L151" s="279"/>
      <c r="M151" s="279"/>
      <c r="N151" s="279"/>
      <c r="O151" s="279"/>
      <c r="P151" s="279"/>
      <c r="Q151" s="279"/>
      <c r="R151" s="279"/>
      <c r="S151" s="279"/>
      <c r="T151" s="279"/>
      <c r="U151" s="279"/>
    </row>
    <row r="152" ht="12.75" customHeight="1">
      <c r="A152" s="279"/>
      <c r="B152" s="279"/>
      <c r="C152" s="279"/>
      <c r="D152" s="279"/>
      <c r="E152" s="279"/>
      <c r="F152" s="279"/>
      <c r="G152" s="279"/>
      <c r="H152" s="279"/>
      <c r="I152" s="279"/>
      <c r="J152" s="279"/>
      <c r="K152" s="279"/>
      <c r="L152" s="279"/>
      <c r="M152" s="279"/>
      <c r="N152" s="279"/>
      <c r="O152" s="279"/>
      <c r="P152" s="279"/>
      <c r="Q152" s="279"/>
      <c r="R152" s="279"/>
      <c r="S152" s="279"/>
      <c r="T152" s="279"/>
      <c r="U152" s="279"/>
    </row>
    <row r="153" ht="12.75" customHeight="1">
      <c r="A153" s="279"/>
      <c r="B153" s="279"/>
      <c r="C153" s="279"/>
      <c r="D153" s="279"/>
      <c r="E153" s="279"/>
      <c r="F153" s="279"/>
      <c r="G153" s="279"/>
      <c r="H153" s="279"/>
      <c r="I153" s="279"/>
      <c r="J153" s="279"/>
      <c r="K153" s="279"/>
      <c r="L153" s="279"/>
      <c r="M153" s="279"/>
      <c r="N153" s="279"/>
      <c r="O153" s="279"/>
      <c r="P153" s="279"/>
      <c r="Q153" s="279"/>
      <c r="R153" s="279"/>
      <c r="S153" s="279"/>
      <c r="T153" s="279"/>
      <c r="U153" s="279"/>
    </row>
    <row r="154" ht="12.75" customHeight="1">
      <c r="A154" s="279"/>
      <c r="B154" s="279"/>
      <c r="C154" s="279"/>
      <c r="D154" s="279"/>
      <c r="E154" s="279"/>
      <c r="F154" s="279"/>
      <c r="G154" s="279"/>
      <c r="H154" s="279"/>
      <c r="I154" s="279"/>
      <c r="J154" s="279"/>
      <c r="K154" s="279"/>
      <c r="L154" s="279"/>
      <c r="M154" s="279"/>
      <c r="N154" s="279"/>
      <c r="O154" s="279"/>
      <c r="P154" s="279"/>
      <c r="Q154" s="279"/>
      <c r="R154" s="279"/>
      <c r="S154" s="279"/>
      <c r="T154" s="279"/>
      <c r="U154" s="279"/>
    </row>
    <row r="155" ht="12.75" customHeight="1">
      <c r="A155" s="279"/>
      <c r="B155" s="279"/>
      <c r="C155" s="279"/>
      <c r="D155" s="279"/>
      <c r="E155" s="279"/>
      <c r="F155" s="279"/>
      <c r="G155" s="279"/>
      <c r="H155" s="279"/>
      <c r="I155" s="279"/>
      <c r="J155" s="279"/>
      <c r="K155" s="279"/>
      <c r="L155" s="279"/>
      <c r="M155" s="279"/>
      <c r="N155" s="279"/>
      <c r="O155" s="279"/>
      <c r="P155" s="279"/>
      <c r="Q155" s="279"/>
      <c r="R155" s="279"/>
      <c r="S155" s="279"/>
      <c r="T155" s="279"/>
      <c r="U155" s="279"/>
    </row>
    <row r="156" ht="12.75" customHeight="1">
      <c r="A156" s="279"/>
      <c r="B156" s="279"/>
      <c r="C156" s="279"/>
      <c r="D156" s="279"/>
      <c r="E156" s="279"/>
      <c r="F156" s="279"/>
      <c r="G156" s="279"/>
      <c r="H156" s="279"/>
      <c r="I156" s="279"/>
      <c r="J156" s="279"/>
      <c r="K156" s="279"/>
      <c r="L156" s="279"/>
      <c r="M156" s="279"/>
      <c r="N156" s="279"/>
      <c r="O156" s="279"/>
      <c r="P156" s="279"/>
      <c r="Q156" s="279"/>
      <c r="R156" s="279"/>
      <c r="S156" s="279"/>
      <c r="T156" s="279"/>
      <c r="U156" s="279"/>
    </row>
    <row r="157" ht="12.75" customHeight="1">
      <c r="A157" s="279"/>
      <c r="B157" s="279"/>
      <c r="C157" s="279"/>
      <c r="D157" s="279"/>
      <c r="E157" s="279"/>
      <c r="F157" s="279"/>
      <c r="G157" s="279"/>
      <c r="H157" s="279"/>
      <c r="I157" s="279"/>
      <c r="J157" s="279"/>
      <c r="K157" s="279"/>
      <c r="L157" s="279"/>
      <c r="M157" s="279"/>
      <c r="N157" s="279"/>
      <c r="O157" s="279"/>
      <c r="P157" s="279"/>
      <c r="Q157" s="279"/>
      <c r="R157" s="279"/>
      <c r="S157" s="279"/>
      <c r="T157" s="279"/>
      <c r="U157" s="279"/>
    </row>
    <row r="158" ht="12.75" customHeight="1">
      <c r="A158" s="279"/>
      <c r="B158" s="279"/>
      <c r="C158" s="279"/>
      <c r="D158" s="279"/>
      <c r="E158" s="279"/>
      <c r="F158" s="279"/>
      <c r="G158" s="279"/>
      <c r="H158" s="279"/>
      <c r="I158" s="279"/>
      <c r="J158" s="279"/>
      <c r="K158" s="279"/>
      <c r="L158" s="279"/>
      <c r="M158" s="279"/>
      <c r="N158" s="279"/>
      <c r="O158" s="279"/>
      <c r="P158" s="279"/>
      <c r="Q158" s="279"/>
      <c r="R158" s="279"/>
      <c r="S158" s="279"/>
      <c r="T158" s="279"/>
      <c r="U158" s="279"/>
    </row>
    <row r="159" ht="12.75" customHeight="1">
      <c r="A159" s="279"/>
      <c r="B159" s="279"/>
      <c r="C159" s="279"/>
      <c r="D159" s="279"/>
      <c r="E159" s="279"/>
      <c r="F159" s="279"/>
      <c r="G159" s="279"/>
      <c r="H159" s="279"/>
      <c r="I159" s="279"/>
      <c r="J159" s="279"/>
      <c r="K159" s="279"/>
      <c r="L159" s="279"/>
      <c r="M159" s="279"/>
      <c r="N159" s="279"/>
      <c r="O159" s="279"/>
      <c r="P159" s="279"/>
      <c r="Q159" s="279"/>
      <c r="R159" s="279"/>
      <c r="S159" s="279"/>
      <c r="T159" s="279"/>
      <c r="U159" s="279"/>
    </row>
    <row r="160" ht="12.75" customHeight="1">
      <c r="A160" s="279"/>
      <c r="B160" s="279"/>
      <c r="C160" s="279"/>
      <c r="D160" s="279"/>
      <c r="E160" s="279"/>
      <c r="F160" s="279"/>
      <c r="G160" s="279"/>
      <c r="H160" s="279"/>
      <c r="I160" s="279"/>
      <c r="J160" s="279"/>
      <c r="K160" s="279"/>
      <c r="L160" s="279"/>
      <c r="M160" s="279"/>
      <c r="N160" s="279"/>
      <c r="O160" s="279"/>
      <c r="P160" s="279"/>
      <c r="Q160" s="279"/>
      <c r="R160" s="279"/>
      <c r="S160" s="279"/>
      <c r="T160" s="279"/>
      <c r="U160" s="279"/>
    </row>
    <row r="161" ht="12.75" customHeight="1">
      <c r="A161" s="279"/>
      <c r="B161" s="279"/>
      <c r="C161" s="279"/>
      <c r="D161" s="279"/>
      <c r="E161" s="279"/>
      <c r="F161" s="279"/>
      <c r="G161" s="279"/>
      <c r="H161" s="279"/>
      <c r="I161" s="279"/>
      <c r="J161" s="279"/>
      <c r="K161" s="279"/>
      <c r="L161" s="279"/>
      <c r="M161" s="279"/>
      <c r="N161" s="279"/>
      <c r="O161" s="279"/>
      <c r="P161" s="279"/>
      <c r="Q161" s="279"/>
      <c r="R161" s="279"/>
      <c r="S161" s="279"/>
      <c r="T161" s="279"/>
      <c r="U161" s="279"/>
    </row>
    <row r="162" ht="12.75" customHeight="1">
      <c r="A162" s="279"/>
      <c r="B162" s="279"/>
      <c r="C162" s="279"/>
      <c r="D162" s="279"/>
      <c r="E162" s="279"/>
      <c r="F162" s="279"/>
      <c r="G162" s="279"/>
      <c r="H162" s="279"/>
      <c r="I162" s="279"/>
      <c r="J162" s="279"/>
      <c r="K162" s="279"/>
      <c r="L162" s="279"/>
      <c r="M162" s="279"/>
      <c r="N162" s="279"/>
      <c r="O162" s="279"/>
      <c r="P162" s="279"/>
      <c r="Q162" s="279"/>
      <c r="R162" s="279"/>
      <c r="S162" s="279"/>
      <c r="T162" s="279"/>
      <c r="U162" s="279"/>
    </row>
    <row r="163" ht="12.75" customHeight="1">
      <c r="A163" s="279"/>
      <c r="B163" s="279"/>
      <c r="C163" s="279"/>
      <c r="D163" s="279"/>
      <c r="E163" s="279"/>
      <c r="F163" s="279"/>
      <c r="G163" s="279"/>
      <c r="H163" s="279"/>
      <c r="I163" s="279"/>
      <c r="J163" s="279"/>
      <c r="K163" s="279"/>
      <c r="L163" s="279"/>
      <c r="M163" s="279"/>
      <c r="N163" s="279"/>
      <c r="O163" s="279"/>
      <c r="P163" s="279"/>
      <c r="Q163" s="279"/>
      <c r="R163" s="279"/>
      <c r="S163" s="279"/>
      <c r="T163" s="279"/>
      <c r="U163" s="279"/>
    </row>
    <row r="164" ht="12.75" customHeight="1">
      <c r="A164" s="279"/>
      <c r="B164" s="279"/>
      <c r="C164" s="279"/>
      <c r="D164" s="279"/>
      <c r="E164" s="279"/>
      <c r="F164" s="279"/>
      <c r="G164" s="279"/>
      <c r="H164" s="279"/>
      <c r="I164" s="279"/>
      <c r="J164" s="279"/>
      <c r="K164" s="279"/>
      <c r="L164" s="279"/>
      <c r="M164" s="279"/>
      <c r="N164" s="279"/>
      <c r="O164" s="279"/>
      <c r="P164" s="279"/>
      <c r="Q164" s="279"/>
      <c r="R164" s="279"/>
      <c r="S164" s="279"/>
      <c r="T164" s="279"/>
      <c r="U164" s="279"/>
    </row>
    <row r="165" ht="12.75" customHeight="1">
      <c r="A165" s="279"/>
      <c r="B165" s="279"/>
      <c r="C165" s="279"/>
      <c r="D165" s="279"/>
      <c r="E165" s="279"/>
      <c r="F165" s="279"/>
      <c r="G165" s="279"/>
      <c r="H165" s="279"/>
      <c r="I165" s="279"/>
      <c r="J165" s="279"/>
      <c r="K165" s="279"/>
      <c r="L165" s="279"/>
      <c r="M165" s="279"/>
      <c r="N165" s="279"/>
      <c r="O165" s="279"/>
      <c r="P165" s="279"/>
      <c r="Q165" s="279"/>
      <c r="R165" s="279"/>
      <c r="S165" s="279"/>
      <c r="T165" s="279"/>
      <c r="U165" s="279"/>
    </row>
    <row r="166" ht="12.75" customHeight="1">
      <c r="A166" s="279"/>
      <c r="B166" s="279"/>
      <c r="C166" s="279"/>
      <c r="D166" s="279"/>
      <c r="E166" s="279"/>
      <c r="F166" s="279"/>
      <c r="G166" s="279"/>
      <c r="H166" s="279"/>
      <c r="I166" s="279"/>
      <c r="J166" s="279"/>
      <c r="K166" s="279"/>
      <c r="L166" s="279"/>
      <c r="M166" s="279"/>
      <c r="N166" s="279"/>
      <c r="O166" s="279"/>
      <c r="P166" s="279"/>
      <c r="Q166" s="279"/>
      <c r="R166" s="279"/>
      <c r="S166" s="279"/>
      <c r="T166" s="279"/>
      <c r="U166" s="279"/>
    </row>
    <row r="167" ht="12.75" customHeight="1">
      <c r="A167" s="279"/>
      <c r="B167" s="279"/>
      <c r="C167" s="279"/>
      <c r="D167" s="279"/>
      <c r="E167" s="279"/>
      <c r="F167" s="279"/>
      <c r="G167" s="279"/>
      <c r="H167" s="279"/>
      <c r="I167" s="279"/>
      <c r="J167" s="279"/>
      <c r="K167" s="279"/>
      <c r="L167" s="279"/>
      <c r="M167" s="279"/>
      <c r="N167" s="279"/>
      <c r="O167" s="279"/>
      <c r="P167" s="279"/>
      <c r="Q167" s="279"/>
      <c r="R167" s="279"/>
      <c r="S167" s="279"/>
      <c r="T167" s="279"/>
      <c r="U167" s="279"/>
    </row>
    <row r="168" ht="12.75" customHeight="1">
      <c r="A168" s="279"/>
      <c r="B168" s="279"/>
      <c r="C168" s="279"/>
      <c r="D168" s="279"/>
      <c r="E168" s="279"/>
      <c r="F168" s="279"/>
      <c r="G168" s="279"/>
      <c r="H168" s="279"/>
      <c r="I168" s="279"/>
      <c r="J168" s="279"/>
      <c r="K168" s="279"/>
      <c r="L168" s="279"/>
      <c r="M168" s="279"/>
      <c r="N168" s="279"/>
      <c r="O168" s="279"/>
      <c r="P168" s="279"/>
      <c r="Q168" s="279"/>
      <c r="R168" s="279"/>
      <c r="S168" s="279"/>
      <c r="T168" s="279"/>
      <c r="U168" s="279"/>
    </row>
    <row r="169" ht="12.75" customHeight="1">
      <c r="A169" s="279"/>
      <c r="B169" s="279"/>
      <c r="C169" s="279"/>
      <c r="D169" s="279"/>
      <c r="E169" s="279"/>
      <c r="F169" s="279"/>
      <c r="G169" s="279"/>
      <c r="H169" s="279"/>
      <c r="I169" s="279"/>
      <c r="J169" s="279"/>
      <c r="K169" s="279"/>
      <c r="L169" s="279"/>
      <c r="M169" s="279"/>
      <c r="N169" s="279"/>
      <c r="O169" s="279"/>
      <c r="P169" s="279"/>
      <c r="Q169" s="279"/>
      <c r="R169" s="279"/>
      <c r="S169" s="279"/>
      <c r="T169" s="279"/>
      <c r="U169" s="279"/>
    </row>
    <row r="170" ht="12.75" customHeight="1">
      <c r="A170" s="279"/>
      <c r="B170" s="279"/>
      <c r="C170" s="279"/>
      <c r="D170" s="279"/>
      <c r="E170" s="279"/>
      <c r="F170" s="279"/>
      <c r="G170" s="279"/>
      <c r="H170" s="279"/>
      <c r="I170" s="279"/>
      <c r="J170" s="279"/>
      <c r="K170" s="279"/>
      <c r="L170" s="279"/>
      <c r="M170" s="279"/>
      <c r="N170" s="279"/>
      <c r="O170" s="279"/>
      <c r="P170" s="279"/>
      <c r="Q170" s="279"/>
      <c r="R170" s="279"/>
      <c r="S170" s="279"/>
      <c r="T170" s="279"/>
      <c r="U170" s="279"/>
    </row>
    <row r="171" ht="12.75" customHeight="1">
      <c r="A171" s="279"/>
      <c r="B171" s="279"/>
      <c r="C171" s="279"/>
      <c r="D171" s="279"/>
      <c r="E171" s="279"/>
      <c r="F171" s="279"/>
      <c r="G171" s="279"/>
      <c r="H171" s="279"/>
      <c r="I171" s="279"/>
      <c r="J171" s="279"/>
      <c r="K171" s="279"/>
      <c r="L171" s="279"/>
      <c r="M171" s="279"/>
      <c r="N171" s="279"/>
      <c r="O171" s="279"/>
      <c r="P171" s="279"/>
      <c r="Q171" s="279"/>
      <c r="R171" s="279"/>
      <c r="S171" s="279"/>
      <c r="T171" s="279"/>
      <c r="U171" s="279"/>
    </row>
    <row r="172" ht="12.75" customHeight="1">
      <c r="A172" s="279"/>
      <c r="B172" s="279"/>
      <c r="C172" s="279"/>
      <c r="D172" s="279"/>
      <c r="E172" s="279"/>
      <c r="F172" s="279"/>
      <c r="G172" s="279"/>
      <c r="H172" s="279"/>
      <c r="I172" s="279"/>
      <c r="J172" s="279"/>
      <c r="K172" s="279"/>
      <c r="L172" s="279"/>
      <c r="M172" s="279"/>
      <c r="N172" s="279"/>
      <c r="O172" s="279"/>
      <c r="P172" s="279"/>
      <c r="Q172" s="279"/>
      <c r="R172" s="279"/>
      <c r="S172" s="279"/>
      <c r="T172" s="279"/>
      <c r="U172" s="279"/>
    </row>
    <row r="173" ht="12.75" customHeight="1">
      <c r="A173" s="279"/>
      <c r="B173" s="279"/>
      <c r="C173" s="279"/>
      <c r="D173" s="279"/>
      <c r="E173" s="279"/>
      <c r="F173" s="279"/>
      <c r="G173" s="279"/>
      <c r="H173" s="279"/>
      <c r="I173" s="279"/>
      <c r="J173" s="279"/>
      <c r="K173" s="279"/>
      <c r="L173" s="279"/>
      <c r="M173" s="279"/>
      <c r="N173" s="279"/>
      <c r="O173" s="279"/>
      <c r="P173" s="279"/>
      <c r="Q173" s="279"/>
      <c r="R173" s="279"/>
      <c r="S173" s="279"/>
      <c r="T173" s="279"/>
      <c r="U173" s="279"/>
    </row>
    <row r="174" ht="12.75" customHeight="1">
      <c r="A174" s="279"/>
      <c r="B174" s="279"/>
      <c r="C174" s="279"/>
      <c r="D174" s="279"/>
      <c r="E174" s="279"/>
      <c r="F174" s="279"/>
      <c r="G174" s="279"/>
      <c r="H174" s="279"/>
      <c r="I174" s="279"/>
      <c r="J174" s="279"/>
      <c r="K174" s="279"/>
      <c r="L174" s="279"/>
      <c r="M174" s="279"/>
      <c r="N174" s="279"/>
      <c r="O174" s="279"/>
      <c r="P174" s="279"/>
      <c r="Q174" s="279"/>
      <c r="R174" s="279"/>
      <c r="S174" s="279"/>
      <c r="T174" s="279"/>
      <c r="U174" s="279"/>
    </row>
    <row r="175" ht="12.75" customHeight="1">
      <c r="A175" s="279"/>
      <c r="B175" s="279"/>
      <c r="C175" s="279"/>
      <c r="D175" s="279"/>
      <c r="E175" s="279"/>
      <c r="F175" s="279"/>
      <c r="G175" s="279"/>
      <c r="H175" s="279"/>
      <c r="I175" s="279"/>
      <c r="J175" s="279"/>
      <c r="K175" s="279"/>
      <c r="L175" s="279"/>
      <c r="M175" s="279"/>
      <c r="N175" s="279"/>
      <c r="O175" s="279"/>
      <c r="P175" s="279"/>
      <c r="Q175" s="279"/>
      <c r="R175" s="279"/>
      <c r="S175" s="279"/>
      <c r="T175" s="279"/>
      <c r="U175" s="279"/>
    </row>
    <row r="176" ht="12.75" customHeight="1">
      <c r="A176" s="279"/>
      <c r="B176" s="279"/>
      <c r="C176" s="279"/>
      <c r="D176" s="279"/>
      <c r="E176" s="279"/>
      <c r="F176" s="279"/>
      <c r="G176" s="279"/>
      <c r="H176" s="279"/>
      <c r="I176" s="279"/>
      <c r="J176" s="279"/>
      <c r="K176" s="279"/>
      <c r="L176" s="279"/>
      <c r="M176" s="279"/>
      <c r="N176" s="279"/>
      <c r="O176" s="279"/>
      <c r="P176" s="279"/>
      <c r="Q176" s="279"/>
      <c r="R176" s="279"/>
      <c r="S176" s="279"/>
      <c r="T176" s="279"/>
      <c r="U176" s="279"/>
    </row>
    <row r="177" ht="12.75" customHeight="1">
      <c r="A177" s="279"/>
      <c r="B177" s="279"/>
      <c r="C177" s="279"/>
      <c r="D177" s="279"/>
      <c r="E177" s="279"/>
      <c r="F177" s="279"/>
      <c r="G177" s="279"/>
      <c r="H177" s="279"/>
      <c r="I177" s="279"/>
      <c r="J177" s="279"/>
      <c r="K177" s="279"/>
      <c r="L177" s="279"/>
      <c r="M177" s="279"/>
      <c r="N177" s="279"/>
      <c r="O177" s="279"/>
      <c r="P177" s="279"/>
      <c r="Q177" s="279"/>
      <c r="R177" s="279"/>
      <c r="S177" s="279"/>
      <c r="T177" s="279"/>
      <c r="U177" s="279"/>
    </row>
    <row r="178" ht="12.75" customHeight="1">
      <c r="A178" s="279"/>
      <c r="B178" s="279"/>
      <c r="C178" s="279"/>
      <c r="D178" s="279"/>
      <c r="E178" s="279"/>
      <c r="F178" s="279"/>
      <c r="G178" s="279"/>
      <c r="H178" s="279"/>
      <c r="I178" s="279"/>
      <c r="J178" s="279"/>
      <c r="K178" s="279"/>
      <c r="L178" s="279"/>
      <c r="M178" s="279"/>
      <c r="N178" s="279"/>
      <c r="O178" s="279"/>
      <c r="P178" s="279"/>
      <c r="Q178" s="279"/>
      <c r="R178" s="279"/>
      <c r="S178" s="279"/>
      <c r="T178" s="279"/>
      <c r="U178" s="279"/>
    </row>
    <row r="179" ht="12.75" customHeight="1">
      <c r="A179" s="279"/>
      <c r="B179" s="279"/>
      <c r="C179" s="279"/>
      <c r="D179" s="279"/>
      <c r="E179" s="279"/>
      <c r="F179" s="279"/>
      <c r="G179" s="279"/>
      <c r="H179" s="279"/>
      <c r="I179" s="279"/>
      <c r="J179" s="279"/>
      <c r="K179" s="279"/>
      <c r="L179" s="279"/>
      <c r="M179" s="279"/>
      <c r="N179" s="279"/>
      <c r="O179" s="279"/>
      <c r="P179" s="279"/>
      <c r="Q179" s="279"/>
      <c r="R179" s="279"/>
      <c r="S179" s="279"/>
      <c r="T179" s="279"/>
      <c r="U179" s="279"/>
    </row>
    <row r="180" ht="12.75" customHeight="1">
      <c r="A180" s="279"/>
      <c r="B180" s="279"/>
      <c r="C180" s="279"/>
      <c r="D180" s="279"/>
      <c r="E180" s="279"/>
      <c r="F180" s="279"/>
      <c r="G180" s="279"/>
      <c r="H180" s="279"/>
      <c r="I180" s="279"/>
      <c r="J180" s="279"/>
      <c r="K180" s="279"/>
      <c r="L180" s="279"/>
      <c r="M180" s="279"/>
      <c r="N180" s="279"/>
      <c r="O180" s="279"/>
      <c r="P180" s="279"/>
      <c r="Q180" s="279"/>
      <c r="R180" s="279"/>
      <c r="S180" s="279"/>
      <c r="T180" s="279"/>
      <c r="U180" s="279"/>
    </row>
    <row r="181" ht="12.75" customHeight="1">
      <c r="A181" s="279"/>
      <c r="B181" s="279"/>
      <c r="C181" s="279"/>
      <c r="D181" s="279"/>
      <c r="E181" s="279"/>
      <c r="F181" s="279"/>
      <c r="G181" s="279"/>
      <c r="H181" s="279"/>
      <c r="I181" s="279"/>
      <c r="J181" s="279"/>
      <c r="K181" s="279"/>
      <c r="L181" s="279"/>
      <c r="M181" s="279"/>
      <c r="N181" s="279"/>
      <c r="O181" s="279"/>
      <c r="P181" s="279"/>
      <c r="Q181" s="279"/>
      <c r="R181" s="279"/>
      <c r="S181" s="279"/>
      <c r="T181" s="279"/>
      <c r="U181" s="279"/>
    </row>
    <row r="182" ht="12.75" customHeight="1">
      <c r="A182" s="279"/>
      <c r="B182" s="279"/>
      <c r="C182" s="279"/>
      <c r="D182" s="279"/>
      <c r="E182" s="279"/>
      <c r="F182" s="279"/>
      <c r="G182" s="279"/>
      <c r="H182" s="279"/>
      <c r="I182" s="279"/>
      <c r="J182" s="279"/>
      <c r="K182" s="279"/>
      <c r="L182" s="279"/>
      <c r="M182" s="279"/>
      <c r="N182" s="279"/>
      <c r="O182" s="279"/>
      <c r="P182" s="279"/>
      <c r="Q182" s="279"/>
      <c r="R182" s="279"/>
      <c r="S182" s="279"/>
      <c r="T182" s="279"/>
      <c r="U182" s="279"/>
    </row>
    <row r="183" ht="12.75" customHeight="1">
      <c r="A183" s="279"/>
      <c r="B183" s="279"/>
      <c r="C183" s="279"/>
      <c r="D183" s="279"/>
      <c r="E183" s="279"/>
      <c r="F183" s="279"/>
      <c r="G183" s="279"/>
      <c r="H183" s="279"/>
      <c r="I183" s="279"/>
      <c r="J183" s="279"/>
      <c r="K183" s="279"/>
      <c r="L183" s="279"/>
      <c r="M183" s="279"/>
      <c r="N183" s="279"/>
      <c r="O183" s="279"/>
      <c r="P183" s="279"/>
      <c r="Q183" s="279"/>
      <c r="R183" s="279"/>
      <c r="S183" s="279"/>
      <c r="T183" s="279"/>
      <c r="U183" s="279"/>
    </row>
    <row r="184" ht="12.75" customHeight="1">
      <c r="A184" s="279"/>
      <c r="B184" s="279"/>
      <c r="C184" s="279"/>
      <c r="D184" s="279"/>
      <c r="E184" s="279"/>
      <c r="F184" s="279"/>
      <c r="G184" s="279"/>
      <c r="H184" s="279"/>
      <c r="I184" s="279"/>
      <c r="J184" s="279"/>
      <c r="K184" s="279"/>
      <c r="L184" s="279"/>
      <c r="M184" s="279"/>
      <c r="N184" s="279"/>
      <c r="O184" s="279"/>
      <c r="P184" s="279"/>
      <c r="Q184" s="279"/>
      <c r="R184" s="279"/>
      <c r="S184" s="279"/>
      <c r="T184" s="279"/>
      <c r="U184" s="279"/>
    </row>
    <row r="185" ht="12.75" customHeight="1">
      <c r="A185" s="279"/>
      <c r="B185" s="279"/>
      <c r="C185" s="279"/>
      <c r="D185" s="279"/>
      <c r="E185" s="279"/>
      <c r="F185" s="279"/>
      <c r="G185" s="279"/>
      <c r="H185" s="279"/>
      <c r="I185" s="279"/>
      <c r="J185" s="279"/>
      <c r="K185" s="279"/>
      <c r="L185" s="279"/>
      <c r="M185" s="279"/>
      <c r="N185" s="279"/>
      <c r="O185" s="279"/>
      <c r="P185" s="279"/>
      <c r="Q185" s="279"/>
      <c r="R185" s="279"/>
      <c r="S185" s="279"/>
      <c r="T185" s="279"/>
      <c r="U185" s="279"/>
    </row>
    <row r="186" ht="12.75" customHeight="1">
      <c r="A186" s="279"/>
      <c r="B186" s="279"/>
      <c r="C186" s="279"/>
      <c r="D186" s="279"/>
      <c r="E186" s="279"/>
      <c r="F186" s="279"/>
      <c r="G186" s="279"/>
      <c r="H186" s="279"/>
      <c r="I186" s="279"/>
      <c r="J186" s="279"/>
      <c r="K186" s="279"/>
      <c r="L186" s="279"/>
      <c r="M186" s="279"/>
      <c r="N186" s="279"/>
      <c r="O186" s="279"/>
      <c r="P186" s="279"/>
      <c r="Q186" s="279"/>
      <c r="R186" s="279"/>
      <c r="S186" s="279"/>
      <c r="T186" s="279"/>
      <c r="U186" s="279"/>
    </row>
    <row r="187" ht="12.75" customHeight="1">
      <c r="A187" s="279"/>
      <c r="B187" s="279"/>
      <c r="C187" s="279"/>
      <c r="D187" s="279"/>
      <c r="E187" s="279"/>
      <c r="F187" s="279"/>
      <c r="G187" s="279"/>
      <c r="H187" s="279"/>
      <c r="I187" s="279"/>
      <c r="J187" s="279"/>
      <c r="K187" s="279"/>
      <c r="L187" s="279"/>
      <c r="M187" s="279"/>
      <c r="N187" s="279"/>
      <c r="O187" s="279"/>
      <c r="P187" s="279"/>
      <c r="Q187" s="279"/>
      <c r="R187" s="279"/>
      <c r="S187" s="279"/>
      <c r="T187" s="279"/>
      <c r="U187" s="279"/>
    </row>
    <row r="188" ht="12.75" customHeight="1">
      <c r="A188" s="279"/>
      <c r="B188" s="279"/>
      <c r="C188" s="279"/>
      <c r="D188" s="279"/>
      <c r="E188" s="279"/>
      <c r="F188" s="279"/>
      <c r="G188" s="279"/>
      <c r="H188" s="279"/>
      <c r="I188" s="279"/>
      <c r="J188" s="279"/>
      <c r="K188" s="279"/>
      <c r="L188" s="279"/>
      <c r="M188" s="279"/>
      <c r="N188" s="279"/>
      <c r="O188" s="279"/>
      <c r="P188" s="279"/>
      <c r="Q188" s="279"/>
      <c r="R188" s="279"/>
      <c r="S188" s="279"/>
      <c r="T188" s="279"/>
      <c r="U188" s="279"/>
    </row>
    <row r="189" ht="12.75" customHeight="1">
      <c r="A189" s="279"/>
      <c r="B189" s="279"/>
      <c r="C189" s="279"/>
      <c r="D189" s="279"/>
      <c r="E189" s="279"/>
      <c r="F189" s="279"/>
      <c r="G189" s="279"/>
      <c r="H189" s="279"/>
      <c r="I189" s="279"/>
      <c r="J189" s="279"/>
      <c r="K189" s="279"/>
      <c r="L189" s="279"/>
      <c r="M189" s="279"/>
      <c r="N189" s="279"/>
      <c r="O189" s="279"/>
      <c r="P189" s="279"/>
      <c r="Q189" s="279"/>
      <c r="R189" s="279"/>
      <c r="S189" s="279"/>
      <c r="T189" s="279"/>
      <c r="U189" s="279"/>
    </row>
    <row r="190" ht="12.75" customHeight="1">
      <c r="A190" s="279"/>
      <c r="B190" s="279"/>
      <c r="C190" s="279"/>
      <c r="D190" s="279"/>
      <c r="E190" s="279"/>
      <c r="F190" s="279"/>
      <c r="G190" s="279"/>
      <c r="H190" s="279"/>
      <c r="I190" s="279"/>
      <c r="J190" s="279"/>
      <c r="K190" s="279"/>
      <c r="L190" s="279"/>
      <c r="M190" s="279"/>
      <c r="N190" s="279"/>
      <c r="O190" s="279"/>
      <c r="P190" s="279"/>
      <c r="Q190" s="279"/>
      <c r="R190" s="279"/>
      <c r="S190" s="279"/>
      <c r="T190" s="279"/>
      <c r="U190" s="279"/>
    </row>
    <row r="191" ht="12.75" customHeight="1">
      <c r="A191" s="279"/>
      <c r="B191" s="279"/>
      <c r="C191" s="279"/>
      <c r="D191" s="279"/>
      <c r="E191" s="279"/>
      <c r="F191" s="279"/>
      <c r="G191" s="279"/>
      <c r="H191" s="279"/>
      <c r="I191" s="279"/>
      <c r="J191" s="279"/>
      <c r="K191" s="279"/>
      <c r="L191" s="279"/>
      <c r="M191" s="279"/>
      <c r="N191" s="279"/>
      <c r="O191" s="279"/>
      <c r="P191" s="279"/>
      <c r="Q191" s="279"/>
      <c r="R191" s="279"/>
      <c r="S191" s="279"/>
      <c r="T191" s="279"/>
      <c r="U191" s="279"/>
    </row>
    <row r="192" ht="12.75" customHeight="1">
      <c r="A192" s="279"/>
      <c r="B192" s="279"/>
      <c r="C192" s="279"/>
      <c r="D192" s="279"/>
      <c r="E192" s="279"/>
      <c r="F192" s="279"/>
      <c r="G192" s="279"/>
      <c r="H192" s="279"/>
      <c r="I192" s="279"/>
      <c r="J192" s="279"/>
      <c r="K192" s="279"/>
      <c r="L192" s="279"/>
      <c r="M192" s="279"/>
      <c r="N192" s="279"/>
      <c r="O192" s="279"/>
      <c r="P192" s="279"/>
      <c r="Q192" s="279"/>
      <c r="R192" s="279"/>
      <c r="S192" s="279"/>
      <c r="T192" s="279"/>
      <c r="U192" s="279"/>
    </row>
    <row r="193" ht="12.75" customHeight="1">
      <c r="A193" s="279"/>
      <c r="B193" s="279"/>
      <c r="C193" s="279"/>
      <c r="D193" s="279"/>
      <c r="E193" s="279"/>
      <c r="F193" s="279"/>
      <c r="G193" s="279"/>
      <c r="H193" s="279"/>
      <c r="I193" s="279"/>
      <c r="J193" s="279"/>
      <c r="K193" s="279"/>
      <c r="L193" s="279"/>
      <c r="M193" s="279"/>
      <c r="N193" s="279"/>
      <c r="O193" s="279"/>
      <c r="P193" s="279"/>
      <c r="Q193" s="279"/>
      <c r="R193" s="279"/>
      <c r="S193" s="279"/>
      <c r="T193" s="279"/>
      <c r="U193" s="279"/>
    </row>
    <row r="194" ht="12.75" customHeight="1">
      <c r="A194" s="279"/>
      <c r="B194" s="279"/>
      <c r="C194" s="279"/>
      <c r="D194" s="279"/>
      <c r="E194" s="279"/>
      <c r="F194" s="279"/>
      <c r="G194" s="279"/>
      <c r="H194" s="279"/>
      <c r="I194" s="279"/>
      <c r="J194" s="279"/>
      <c r="K194" s="279"/>
      <c r="L194" s="279"/>
      <c r="M194" s="279"/>
      <c r="N194" s="279"/>
      <c r="O194" s="279"/>
      <c r="P194" s="279"/>
      <c r="Q194" s="279"/>
      <c r="R194" s="279"/>
      <c r="S194" s="279"/>
      <c r="T194" s="279"/>
      <c r="U194" s="279"/>
    </row>
    <row r="195" ht="12.75" customHeight="1">
      <c r="A195" s="279"/>
      <c r="B195" s="279"/>
      <c r="C195" s="279"/>
      <c r="D195" s="279"/>
      <c r="E195" s="279"/>
      <c r="F195" s="279"/>
      <c r="G195" s="279"/>
      <c r="H195" s="279"/>
      <c r="I195" s="279"/>
      <c r="J195" s="279"/>
      <c r="K195" s="279"/>
      <c r="L195" s="279"/>
      <c r="M195" s="279"/>
      <c r="N195" s="279"/>
      <c r="O195" s="279"/>
      <c r="P195" s="279"/>
      <c r="Q195" s="279"/>
      <c r="R195" s="279"/>
      <c r="S195" s="279"/>
      <c r="T195" s="279"/>
      <c r="U195" s="279"/>
    </row>
    <row r="196" ht="12.75" customHeight="1">
      <c r="A196" s="279"/>
      <c r="B196" s="279"/>
      <c r="C196" s="279"/>
      <c r="D196" s="279"/>
      <c r="E196" s="279"/>
      <c r="F196" s="279"/>
      <c r="G196" s="279"/>
      <c r="H196" s="279"/>
      <c r="I196" s="279"/>
      <c r="J196" s="279"/>
      <c r="K196" s="279"/>
      <c r="L196" s="279"/>
      <c r="M196" s="279"/>
      <c r="N196" s="279"/>
      <c r="O196" s="279"/>
      <c r="P196" s="279"/>
      <c r="Q196" s="279"/>
      <c r="R196" s="279"/>
      <c r="S196" s="279"/>
      <c r="T196" s="279"/>
      <c r="U196" s="279"/>
    </row>
    <row r="197" ht="12.75" customHeight="1">
      <c r="A197" s="279"/>
      <c r="B197" s="279"/>
      <c r="C197" s="279"/>
      <c r="D197" s="279"/>
      <c r="E197" s="279"/>
      <c r="F197" s="279"/>
      <c r="G197" s="279"/>
      <c r="H197" s="279"/>
      <c r="I197" s="279"/>
      <c r="J197" s="279"/>
      <c r="K197" s="279"/>
      <c r="L197" s="279"/>
      <c r="M197" s="279"/>
      <c r="N197" s="279"/>
      <c r="O197" s="279"/>
      <c r="P197" s="279"/>
      <c r="Q197" s="279"/>
      <c r="R197" s="279"/>
      <c r="S197" s="279"/>
      <c r="T197" s="279"/>
      <c r="U197" s="279"/>
    </row>
    <row r="198" ht="12.75" customHeight="1">
      <c r="A198" s="279"/>
      <c r="B198" s="279"/>
      <c r="C198" s="279"/>
      <c r="D198" s="279"/>
      <c r="E198" s="279"/>
      <c r="F198" s="279"/>
      <c r="G198" s="279"/>
      <c r="H198" s="279"/>
      <c r="I198" s="279"/>
      <c r="J198" s="279"/>
      <c r="K198" s="279"/>
      <c r="L198" s="279"/>
      <c r="M198" s="279"/>
      <c r="N198" s="279"/>
      <c r="O198" s="279"/>
      <c r="P198" s="279"/>
      <c r="Q198" s="279"/>
      <c r="R198" s="279"/>
      <c r="S198" s="279"/>
      <c r="T198" s="279"/>
      <c r="U198" s="279"/>
    </row>
    <row r="199" ht="12.75" customHeight="1">
      <c r="A199" s="279"/>
      <c r="B199" s="279"/>
      <c r="C199" s="279"/>
      <c r="D199" s="279"/>
      <c r="E199" s="279"/>
      <c r="F199" s="279"/>
      <c r="G199" s="279"/>
      <c r="H199" s="279"/>
      <c r="I199" s="279"/>
      <c r="J199" s="279"/>
      <c r="K199" s="279"/>
      <c r="L199" s="279"/>
      <c r="M199" s="279"/>
      <c r="N199" s="279"/>
      <c r="O199" s="279"/>
      <c r="P199" s="279"/>
      <c r="Q199" s="279"/>
      <c r="R199" s="279"/>
      <c r="S199" s="279"/>
      <c r="T199" s="279"/>
      <c r="U199" s="279"/>
    </row>
    <row r="200" ht="12.75" customHeight="1">
      <c r="A200" s="279"/>
      <c r="B200" s="279"/>
      <c r="C200" s="279"/>
      <c r="D200" s="279"/>
      <c r="E200" s="279"/>
      <c r="F200" s="279"/>
      <c r="G200" s="279"/>
      <c r="H200" s="279"/>
      <c r="I200" s="279"/>
      <c r="J200" s="279"/>
      <c r="K200" s="279"/>
      <c r="L200" s="279"/>
      <c r="M200" s="279"/>
      <c r="N200" s="279"/>
      <c r="O200" s="279"/>
      <c r="P200" s="279"/>
      <c r="Q200" s="279"/>
      <c r="R200" s="279"/>
      <c r="S200" s="279"/>
      <c r="T200" s="279"/>
      <c r="U200" s="279"/>
    </row>
    <row r="201" ht="12.75" customHeight="1">
      <c r="A201" s="279"/>
      <c r="B201" s="279"/>
      <c r="C201" s="279"/>
      <c r="D201" s="279"/>
      <c r="E201" s="279"/>
      <c r="F201" s="279"/>
      <c r="G201" s="279"/>
      <c r="H201" s="279"/>
      <c r="I201" s="279"/>
      <c r="J201" s="279"/>
      <c r="K201" s="279"/>
      <c r="L201" s="279"/>
      <c r="M201" s="279"/>
      <c r="N201" s="279"/>
      <c r="O201" s="279"/>
      <c r="P201" s="279"/>
      <c r="Q201" s="279"/>
      <c r="R201" s="279"/>
      <c r="S201" s="279"/>
      <c r="T201" s="279"/>
      <c r="U201" s="279"/>
    </row>
    <row r="202" ht="12.75" customHeight="1">
      <c r="A202" s="279"/>
      <c r="B202" s="279"/>
      <c r="C202" s="279"/>
      <c r="D202" s="279"/>
      <c r="E202" s="279"/>
      <c r="F202" s="279"/>
      <c r="G202" s="279"/>
      <c r="H202" s="279"/>
      <c r="I202" s="279"/>
      <c r="J202" s="279"/>
      <c r="K202" s="279"/>
      <c r="L202" s="279"/>
      <c r="M202" s="279"/>
      <c r="N202" s="279"/>
      <c r="O202" s="279"/>
      <c r="P202" s="279"/>
      <c r="Q202" s="279"/>
      <c r="R202" s="279"/>
      <c r="S202" s="279"/>
      <c r="T202" s="279"/>
      <c r="U202" s="279"/>
    </row>
    <row r="203" ht="12.75" customHeight="1">
      <c r="A203" s="279"/>
      <c r="B203" s="279"/>
      <c r="C203" s="279"/>
      <c r="D203" s="279"/>
      <c r="E203" s="279"/>
      <c r="F203" s="279"/>
      <c r="G203" s="279"/>
      <c r="H203" s="279"/>
      <c r="I203" s="279"/>
      <c r="J203" s="279"/>
      <c r="K203" s="279"/>
      <c r="L203" s="279"/>
      <c r="M203" s="279"/>
      <c r="N203" s="279"/>
      <c r="O203" s="279"/>
      <c r="P203" s="279"/>
      <c r="Q203" s="279"/>
      <c r="R203" s="279"/>
      <c r="S203" s="279"/>
      <c r="T203" s="279"/>
      <c r="U203" s="279"/>
    </row>
    <row r="204" ht="12.75" customHeight="1">
      <c r="A204" s="279"/>
      <c r="B204" s="279"/>
      <c r="C204" s="279"/>
      <c r="D204" s="279"/>
      <c r="E204" s="279"/>
      <c r="F204" s="279"/>
      <c r="G204" s="279"/>
      <c r="H204" s="279"/>
      <c r="I204" s="279"/>
      <c r="J204" s="279"/>
      <c r="K204" s="279"/>
      <c r="L204" s="279"/>
      <c r="M204" s="279"/>
      <c r="N204" s="279"/>
      <c r="O204" s="279"/>
      <c r="P204" s="279"/>
      <c r="Q204" s="279"/>
      <c r="R204" s="279"/>
      <c r="S204" s="279"/>
      <c r="T204" s="279"/>
      <c r="U204" s="279"/>
    </row>
    <row r="205" ht="12.75" customHeight="1">
      <c r="A205" s="279"/>
      <c r="B205" s="279"/>
      <c r="C205" s="279"/>
      <c r="D205" s="279"/>
      <c r="E205" s="279"/>
      <c r="F205" s="279"/>
      <c r="G205" s="279"/>
      <c r="H205" s="279"/>
      <c r="I205" s="279"/>
      <c r="J205" s="279"/>
      <c r="K205" s="279"/>
      <c r="L205" s="279"/>
      <c r="M205" s="279"/>
      <c r="N205" s="279"/>
      <c r="O205" s="279"/>
      <c r="P205" s="279"/>
      <c r="Q205" s="279"/>
      <c r="R205" s="279"/>
      <c r="S205" s="279"/>
      <c r="T205" s="279"/>
      <c r="U205" s="279"/>
    </row>
    <row r="206" ht="12.75" customHeight="1">
      <c r="A206" s="279"/>
      <c r="B206" s="279"/>
      <c r="C206" s="279"/>
      <c r="D206" s="279"/>
      <c r="E206" s="279"/>
      <c r="F206" s="279"/>
      <c r="G206" s="279"/>
      <c r="H206" s="279"/>
      <c r="I206" s="279"/>
      <c r="J206" s="279"/>
      <c r="K206" s="279"/>
      <c r="L206" s="279"/>
      <c r="M206" s="279"/>
      <c r="N206" s="279"/>
      <c r="O206" s="279"/>
      <c r="P206" s="279"/>
      <c r="Q206" s="279"/>
      <c r="R206" s="279"/>
      <c r="S206" s="279"/>
      <c r="T206" s="279"/>
      <c r="U206" s="279"/>
    </row>
    <row r="207" ht="12.75" customHeight="1">
      <c r="A207" s="279"/>
      <c r="B207" s="279"/>
      <c r="C207" s="279"/>
      <c r="D207" s="279"/>
      <c r="E207" s="279"/>
      <c r="F207" s="279"/>
      <c r="G207" s="279"/>
      <c r="H207" s="279"/>
      <c r="I207" s="279"/>
      <c r="J207" s="279"/>
      <c r="K207" s="279"/>
      <c r="L207" s="279"/>
      <c r="M207" s="279"/>
      <c r="N207" s="279"/>
      <c r="O207" s="279"/>
      <c r="P207" s="279"/>
      <c r="Q207" s="279"/>
      <c r="R207" s="279"/>
      <c r="S207" s="279"/>
      <c r="T207" s="279"/>
      <c r="U207" s="279"/>
    </row>
    <row r="208" ht="12.75" customHeight="1">
      <c r="A208" s="279"/>
      <c r="B208" s="279"/>
      <c r="C208" s="279"/>
      <c r="D208" s="279"/>
      <c r="E208" s="279"/>
      <c r="F208" s="279"/>
      <c r="G208" s="279"/>
      <c r="H208" s="279"/>
      <c r="I208" s="279"/>
      <c r="J208" s="279"/>
      <c r="K208" s="279"/>
      <c r="L208" s="279"/>
      <c r="M208" s="279"/>
      <c r="N208" s="279"/>
      <c r="O208" s="279"/>
      <c r="P208" s="279"/>
      <c r="Q208" s="279"/>
      <c r="R208" s="279"/>
      <c r="S208" s="279"/>
      <c r="T208" s="279"/>
      <c r="U208" s="279"/>
    </row>
    <row r="209" ht="12.75" customHeight="1">
      <c r="A209" s="279"/>
      <c r="B209" s="279"/>
      <c r="C209" s="279"/>
      <c r="D209" s="279"/>
      <c r="E209" s="279"/>
      <c r="F209" s="279"/>
      <c r="G209" s="279"/>
      <c r="H209" s="279"/>
      <c r="I209" s="279"/>
      <c r="J209" s="279"/>
      <c r="K209" s="279"/>
      <c r="L209" s="279"/>
      <c r="M209" s="279"/>
      <c r="N209" s="279"/>
      <c r="O209" s="279"/>
      <c r="P209" s="279"/>
      <c r="Q209" s="279"/>
      <c r="R209" s="279"/>
      <c r="S209" s="279"/>
      <c r="T209" s="279"/>
      <c r="U209" s="279"/>
    </row>
    <row r="210" ht="12.75" customHeight="1">
      <c r="A210" s="279"/>
      <c r="B210" s="279"/>
      <c r="C210" s="279"/>
      <c r="D210" s="279"/>
      <c r="E210" s="279"/>
      <c r="F210" s="279"/>
      <c r="G210" s="279"/>
      <c r="H210" s="279"/>
      <c r="I210" s="279"/>
      <c r="J210" s="279"/>
      <c r="K210" s="279"/>
      <c r="L210" s="279"/>
      <c r="M210" s="279"/>
      <c r="N210" s="279"/>
      <c r="O210" s="279"/>
      <c r="P210" s="279"/>
      <c r="Q210" s="279"/>
      <c r="R210" s="279"/>
      <c r="S210" s="279"/>
      <c r="T210" s="279"/>
      <c r="U210" s="279"/>
    </row>
    <row r="211" ht="12.75" customHeight="1">
      <c r="A211" s="279"/>
      <c r="B211" s="279"/>
      <c r="C211" s="279"/>
      <c r="D211" s="279"/>
      <c r="E211" s="279"/>
      <c r="F211" s="279"/>
      <c r="G211" s="279"/>
      <c r="H211" s="279"/>
      <c r="I211" s="279"/>
      <c r="J211" s="279"/>
      <c r="K211" s="279"/>
      <c r="L211" s="279"/>
      <c r="M211" s="279"/>
      <c r="N211" s="279"/>
      <c r="O211" s="279"/>
      <c r="P211" s="279"/>
      <c r="Q211" s="279"/>
      <c r="R211" s="279"/>
      <c r="S211" s="279"/>
      <c r="T211" s="279"/>
      <c r="U211" s="279"/>
    </row>
    <row r="212" ht="12.75" customHeight="1">
      <c r="A212" s="279"/>
      <c r="B212" s="279"/>
      <c r="C212" s="279"/>
      <c r="D212" s="279"/>
      <c r="E212" s="279"/>
      <c r="F212" s="279"/>
      <c r="G212" s="279"/>
      <c r="H212" s="279"/>
      <c r="I212" s="279"/>
      <c r="J212" s="279"/>
      <c r="K212" s="279"/>
      <c r="L212" s="279"/>
      <c r="M212" s="279"/>
      <c r="N212" s="279"/>
      <c r="O212" s="279"/>
      <c r="P212" s="279"/>
      <c r="Q212" s="279"/>
      <c r="R212" s="279"/>
      <c r="S212" s="279"/>
      <c r="T212" s="279"/>
      <c r="U212" s="279"/>
    </row>
    <row r="213" ht="12.75" customHeight="1">
      <c r="A213" s="279"/>
      <c r="B213" s="279"/>
      <c r="C213" s="279"/>
      <c r="D213" s="279"/>
      <c r="E213" s="279"/>
      <c r="F213" s="279"/>
      <c r="G213" s="279"/>
      <c r="H213" s="279"/>
      <c r="I213" s="279"/>
      <c r="J213" s="279"/>
      <c r="K213" s="279"/>
      <c r="L213" s="279"/>
      <c r="M213" s="279"/>
      <c r="N213" s="279"/>
      <c r="O213" s="279"/>
      <c r="P213" s="279"/>
      <c r="Q213" s="279"/>
      <c r="R213" s="279"/>
      <c r="S213" s="279"/>
      <c r="T213" s="279"/>
      <c r="U213" s="279"/>
    </row>
    <row r="214" ht="12.75" customHeight="1">
      <c r="A214" s="279"/>
      <c r="B214" s="279"/>
      <c r="C214" s="279"/>
      <c r="D214" s="279"/>
      <c r="E214" s="279"/>
      <c r="F214" s="279"/>
      <c r="G214" s="279"/>
      <c r="H214" s="279"/>
      <c r="I214" s="279"/>
      <c r="J214" s="279"/>
      <c r="K214" s="279"/>
      <c r="L214" s="279"/>
      <c r="M214" s="279"/>
      <c r="N214" s="279"/>
      <c r="O214" s="279"/>
      <c r="P214" s="279"/>
      <c r="Q214" s="279"/>
      <c r="R214" s="279"/>
      <c r="S214" s="279"/>
      <c r="T214" s="279"/>
      <c r="U214" s="279"/>
    </row>
    <row r="215" ht="12.75" customHeight="1">
      <c r="A215" s="279"/>
      <c r="B215" s="279"/>
      <c r="C215" s="279"/>
      <c r="D215" s="279"/>
      <c r="E215" s="279"/>
      <c r="F215" s="279"/>
      <c r="G215" s="279"/>
      <c r="H215" s="279"/>
      <c r="I215" s="279"/>
      <c r="J215" s="279"/>
      <c r="K215" s="279"/>
      <c r="L215" s="279"/>
      <c r="M215" s="279"/>
      <c r="N215" s="279"/>
      <c r="O215" s="279"/>
      <c r="P215" s="279"/>
      <c r="Q215" s="279"/>
      <c r="R215" s="279"/>
      <c r="S215" s="279"/>
      <c r="T215" s="279"/>
      <c r="U215" s="279"/>
    </row>
    <row r="216" ht="12.75" customHeight="1">
      <c r="A216" s="279"/>
      <c r="B216" s="279"/>
      <c r="C216" s="279"/>
      <c r="D216" s="279"/>
      <c r="E216" s="279"/>
      <c r="F216" s="279"/>
      <c r="G216" s="279"/>
      <c r="H216" s="279"/>
      <c r="I216" s="279"/>
      <c r="J216" s="279"/>
      <c r="K216" s="279"/>
      <c r="L216" s="279"/>
      <c r="M216" s="279"/>
      <c r="N216" s="279"/>
      <c r="O216" s="279"/>
      <c r="P216" s="279"/>
      <c r="Q216" s="279"/>
      <c r="R216" s="279"/>
      <c r="S216" s="279"/>
      <c r="T216" s="279"/>
      <c r="U216" s="279"/>
    </row>
    <row r="217" ht="12.75" customHeight="1">
      <c r="A217" s="279"/>
      <c r="B217" s="279"/>
      <c r="C217" s="279"/>
      <c r="D217" s="279"/>
      <c r="E217" s="279"/>
      <c r="F217" s="279"/>
      <c r="G217" s="279"/>
      <c r="H217" s="279"/>
      <c r="I217" s="279"/>
      <c r="J217" s="279"/>
      <c r="K217" s="279"/>
      <c r="L217" s="279"/>
      <c r="M217" s="279"/>
      <c r="N217" s="279"/>
      <c r="O217" s="279"/>
      <c r="P217" s="279"/>
      <c r="Q217" s="279"/>
      <c r="R217" s="279"/>
      <c r="S217" s="279"/>
      <c r="T217" s="279"/>
      <c r="U217" s="279"/>
    </row>
    <row r="218" ht="12.75" customHeight="1">
      <c r="A218" s="279"/>
      <c r="B218" s="279"/>
      <c r="C218" s="279"/>
      <c r="D218" s="279"/>
      <c r="E218" s="279"/>
      <c r="F218" s="279"/>
      <c r="G218" s="279"/>
      <c r="H218" s="279"/>
      <c r="I218" s="279"/>
      <c r="J218" s="279"/>
      <c r="K218" s="279"/>
      <c r="L218" s="279"/>
      <c r="M218" s="279"/>
      <c r="N218" s="279"/>
      <c r="O218" s="279"/>
      <c r="P218" s="279"/>
      <c r="Q218" s="279"/>
      <c r="R218" s="279"/>
      <c r="S218" s="279"/>
      <c r="T218" s="279"/>
      <c r="U218" s="279"/>
    </row>
    <row r="219" ht="12.75" customHeight="1">
      <c r="A219" s="279"/>
      <c r="B219" s="279"/>
      <c r="C219" s="279"/>
      <c r="D219" s="279"/>
      <c r="E219" s="279"/>
      <c r="F219" s="279"/>
      <c r="G219" s="279"/>
      <c r="H219" s="279"/>
      <c r="I219" s="279"/>
      <c r="J219" s="279"/>
      <c r="K219" s="279"/>
      <c r="L219" s="279"/>
      <c r="M219" s="279"/>
      <c r="N219" s="279"/>
      <c r="O219" s="279"/>
      <c r="P219" s="279"/>
      <c r="Q219" s="279"/>
      <c r="R219" s="279"/>
      <c r="S219" s="279"/>
      <c r="T219" s="279"/>
      <c r="U219" s="279"/>
    </row>
    <row r="220" ht="12.75" customHeight="1">
      <c r="A220" s="279"/>
      <c r="B220" s="279"/>
      <c r="C220" s="279"/>
      <c r="D220" s="279"/>
      <c r="E220" s="279"/>
      <c r="F220" s="279"/>
      <c r="G220" s="279"/>
      <c r="H220" s="279"/>
      <c r="I220" s="279"/>
      <c r="J220" s="279"/>
      <c r="K220" s="279"/>
      <c r="L220" s="279"/>
      <c r="M220" s="279"/>
      <c r="N220" s="279"/>
      <c r="O220" s="279"/>
      <c r="P220" s="279"/>
      <c r="Q220" s="279"/>
      <c r="R220" s="279"/>
      <c r="S220" s="279"/>
      <c r="T220" s="279"/>
      <c r="U220" s="279"/>
    </row>
    <row r="221" ht="12.75" customHeight="1">
      <c r="A221" s="279"/>
      <c r="B221" s="279"/>
      <c r="C221" s="279"/>
      <c r="D221" s="279"/>
      <c r="E221" s="279"/>
      <c r="F221" s="279"/>
      <c r="G221" s="279"/>
      <c r="H221" s="279"/>
      <c r="I221" s="279"/>
      <c r="J221" s="279"/>
      <c r="K221" s="279"/>
      <c r="L221" s="279"/>
      <c r="M221" s="279"/>
      <c r="N221" s="279"/>
      <c r="O221" s="279"/>
      <c r="P221" s="279"/>
      <c r="Q221" s="279"/>
      <c r="R221" s="279"/>
      <c r="S221" s="279"/>
      <c r="T221" s="279"/>
      <c r="U221" s="279"/>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