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CUMENTACION COMPETITIVIDAD\"/>
    </mc:Choice>
  </mc:AlternateContent>
  <bookViews>
    <workbookView xWindow="270" yWindow="555" windowWidth="18615" windowHeight="7575" firstSheet="1" activeTab="1"/>
  </bookViews>
  <sheets>
    <sheet name="INSTRUCTIVO" sheetId="1" r:id="rId1"/>
    <sheet name="MATRIZ DE RIESGOS " sheetId="2" r:id="rId2"/>
    <sheet name="MATRIZ DE CALOR INHERENTE" sheetId="3" r:id="rId3"/>
    <sheet name="MATRIZ DE CALOR RESIDUAL" sheetId="4" r:id="rId4"/>
    <sheet name="TABLA DE PROBABILIDAD" sheetId="5" r:id="rId5"/>
    <sheet name="TABLA DE IMPACTO" sheetId="6" r:id="rId6"/>
    <sheet name="TABLA DE VALORACION DE CONTROLE" sheetId="7" r:id="rId7"/>
    <sheet name="Opciones Tratamiento" sheetId="8" state="hidden" r:id="rId8"/>
    <sheet name="Hoja1" sheetId="9" state="hidden" r:id="rId9"/>
  </sheets>
  <calcPr calcId="162913"/>
</workbook>
</file>

<file path=xl/calcChain.xml><?xml version="1.0" encoding="utf-8"?>
<calcChain xmlns="http://schemas.openxmlformats.org/spreadsheetml/2006/main">
  <c r="Y34" i="2" l="1"/>
  <c r="T38" i="2"/>
  <c r="Q38" i="2"/>
  <c r="Q34" i="2"/>
  <c r="Q33" i="2"/>
  <c r="Z34" i="2" l="1"/>
  <c r="Q26" i="2"/>
  <c r="T26" i="2"/>
  <c r="T25" i="2"/>
  <c r="Q25" i="2"/>
  <c r="T24" i="2"/>
  <c r="Q24" i="2"/>
  <c r="T23" i="2"/>
  <c r="Q23" i="2"/>
  <c r="T16" i="2" l="1"/>
  <c r="Q16" i="2"/>
  <c r="T15" i="2"/>
  <c r="Q15" i="2"/>
  <c r="T10" i="2" l="1"/>
  <c r="Q11" i="2"/>
  <c r="Q10" i="2"/>
  <c r="T11" i="2"/>
  <c r="F221" i="6" l="1"/>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T75" i="2"/>
  <c r="Q75" i="2"/>
  <c r="T74" i="2"/>
  <c r="Q74" i="2"/>
  <c r="T73" i="2"/>
  <c r="Q73" i="2"/>
  <c r="T72" i="2"/>
  <c r="Q72" i="2"/>
  <c r="T71" i="2"/>
  <c r="Q71" i="2"/>
  <c r="T70" i="2"/>
  <c r="Q70" i="2"/>
  <c r="H70" i="2"/>
  <c r="T69" i="2"/>
  <c r="Q69" i="2"/>
  <c r="T68" i="2"/>
  <c r="Q68" i="2"/>
  <c r="T67" i="2"/>
  <c r="Q67" i="2"/>
  <c r="T66" i="2"/>
  <c r="Q66" i="2"/>
  <c r="T65" i="2"/>
  <c r="Q65" i="2"/>
  <c r="T64" i="2"/>
  <c r="Q64" i="2"/>
  <c r="H64" i="2"/>
  <c r="T63" i="2"/>
  <c r="Q63" i="2"/>
  <c r="T62" i="2"/>
  <c r="Q62" i="2"/>
  <c r="T61" i="2"/>
  <c r="Q61" i="2"/>
  <c r="T60" i="2"/>
  <c r="Q60" i="2"/>
  <c r="T59" i="2"/>
  <c r="Q59" i="2"/>
  <c r="T58" i="2"/>
  <c r="Q58" i="2"/>
  <c r="AB58" i="2" s="1"/>
  <c r="AA58" i="2" s="1"/>
  <c r="H58" i="2"/>
  <c r="T57" i="2"/>
  <c r="Q57" i="2"/>
  <c r="T56" i="2"/>
  <c r="Q56" i="2"/>
  <c r="T55" i="2"/>
  <c r="Q55" i="2"/>
  <c r="T54" i="2"/>
  <c r="Q54" i="2"/>
  <c r="T53" i="2"/>
  <c r="Q53" i="2"/>
  <c r="T52" i="2"/>
  <c r="Q52" i="2"/>
  <c r="H52" i="2"/>
  <c r="T51" i="2"/>
  <c r="Q51" i="2"/>
  <c r="T50" i="2"/>
  <c r="Q50" i="2"/>
  <c r="T49" i="2"/>
  <c r="Q49" i="2"/>
  <c r="T48" i="2"/>
  <c r="Q48" i="2"/>
  <c r="T47" i="2"/>
  <c r="Q47" i="2"/>
  <c r="T46" i="2"/>
  <c r="Q46" i="2"/>
  <c r="AB46" i="2" s="1"/>
  <c r="AA46" i="2" s="1"/>
  <c r="H46" i="2"/>
  <c r="T45" i="2"/>
  <c r="Q45" i="2"/>
  <c r="T44" i="2"/>
  <c r="Q44" i="2"/>
  <c r="T43" i="2"/>
  <c r="Q43" i="2"/>
  <c r="T42" i="2"/>
  <c r="Q42" i="2"/>
  <c r="T41" i="2"/>
  <c r="Q41" i="2"/>
  <c r="T40" i="2"/>
  <c r="Q40" i="2"/>
  <c r="H40" i="2"/>
  <c r="T39" i="2"/>
  <c r="Q39" i="2"/>
  <c r="T37" i="2"/>
  <c r="Q37" i="2"/>
  <c r="T36" i="2"/>
  <c r="Q36" i="2"/>
  <c r="T35" i="2"/>
  <c r="Q35" i="2"/>
  <c r="T34" i="2"/>
  <c r="T33" i="2"/>
  <c r="H33" i="2"/>
  <c r="T32" i="2"/>
  <c r="Q32" i="2"/>
  <c r="T31" i="2"/>
  <c r="Q31" i="2"/>
  <c r="T30" i="2"/>
  <c r="Q30" i="2"/>
  <c r="T29" i="2"/>
  <c r="Q29" i="2"/>
  <c r="T28" i="2"/>
  <c r="Q28" i="2"/>
  <c r="T27" i="2"/>
  <c r="Q27" i="2"/>
  <c r="H27" i="2"/>
  <c r="G27" i="2"/>
  <c r="T22" i="2"/>
  <c r="Q22" i="2"/>
  <c r="T21" i="2"/>
  <c r="Q21" i="2"/>
  <c r="T20" i="2"/>
  <c r="Q20" i="2"/>
  <c r="T19" i="2"/>
  <c r="Q19" i="2"/>
  <c r="T18" i="2"/>
  <c r="Q18" i="2"/>
  <c r="H18" i="2"/>
  <c r="I18" i="2" s="1"/>
  <c r="T17" i="2"/>
  <c r="Q17" i="2"/>
  <c r="T14" i="2"/>
  <c r="Q14" i="2"/>
  <c r="T13" i="2"/>
  <c r="Q13" i="2"/>
  <c r="T12" i="2"/>
  <c r="Q12" i="2"/>
  <c r="H10" i="2"/>
  <c r="I10" i="2" s="1"/>
  <c r="X10" i="2" s="1"/>
  <c r="H210" i="6"/>
  <c r="B221" i="6"/>
  <c r="AB72" i="2" l="1"/>
  <c r="AA72" i="2" s="1"/>
  <c r="AB74" i="2"/>
  <c r="AA74" i="2" s="1"/>
  <c r="X66" i="2"/>
  <c r="X68" i="2"/>
  <c r="AB44" i="2"/>
  <c r="AA44" i="2" s="1"/>
  <c r="X54" i="2"/>
  <c r="Y54" i="2" s="1"/>
  <c r="X49" i="2"/>
  <c r="Y49" i="2" s="1"/>
  <c r="AB50" i="2"/>
  <c r="AA50" i="2" s="1"/>
  <c r="X62" i="2"/>
  <c r="Y62" i="2" s="1"/>
  <c r="AB63" i="2"/>
  <c r="AA63" i="2" s="1"/>
  <c r="AB71" i="2"/>
  <c r="AA71" i="2" s="1"/>
  <c r="AB73" i="2"/>
  <c r="AA73" i="2" s="1"/>
  <c r="AB75" i="2"/>
  <c r="AA75" i="2" s="1"/>
  <c r="AB55" i="2"/>
  <c r="AA55" i="2" s="1"/>
  <c r="X65" i="2"/>
  <c r="X67" i="2"/>
  <c r="Y67" i="2" s="1"/>
  <c r="X69" i="2"/>
  <c r="Y10" i="2"/>
  <c r="Z10" i="2"/>
  <c r="X11" i="2" s="1"/>
  <c r="X30" i="2"/>
  <c r="Y30" i="2" s="1"/>
  <c r="AB32" i="2"/>
  <c r="AA32" i="2" s="1"/>
  <c r="AB31" i="2"/>
  <c r="AA31" i="2" s="1"/>
  <c r="X48" i="2"/>
  <c r="Y48" i="2" s="1"/>
  <c r="AB49" i="2"/>
  <c r="AA49" i="2" s="1"/>
  <c r="X63" i="2"/>
  <c r="Y63" i="2" s="1"/>
  <c r="X32" i="2"/>
  <c r="Z32" i="2" s="1"/>
  <c r="X44" i="2"/>
  <c r="Y44" i="2" s="1"/>
  <c r="AB45" i="2"/>
  <c r="AA45" i="2" s="1"/>
  <c r="X53" i="2"/>
  <c r="Y53" i="2" s="1"/>
  <c r="X31" i="2"/>
  <c r="AB59" i="2"/>
  <c r="AA59" i="2" s="1"/>
  <c r="AB64" i="2"/>
  <c r="AA64" i="2" s="1"/>
  <c r="AB65" i="2"/>
  <c r="AA65" i="2" s="1"/>
  <c r="AB66" i="2"/>
  <c r="AA66" i="2" s="1"/>
  <c r="AB67" i="2"/>
  <c r="AA67" i="2" s="1"/>
  <c r="AB68" i="2"/>
  <c r="AA68" i="2" s="1"/>
  <c r="AB69" i="2"/>
  <c r="AA69" i="2" s="1"/>
  <c r="AB30" i="2"/>
  <c r="AA30" i="2" s="1"/>
  <c r="AB54" i="2"/>
  <c r="AA54" i="2" s="1"/>
  <c r="R52" i="4" s="1"/>
  <c r="X58" i="2"/>
  <c r="X59" i="2"/>
  <c r="Y59" i="2" s="1"/>
  <c r="AB51" i="2"/>
  <c r="AA51" i="2" s="1"/>
  <c r="X57" i="2"/>
  <c r="Z57" i="2" s="1"/>
  <c r="AB60" i="2"/>
  <c r="AA60" i="2" s="1"/>
  <c r="X64" i="2"/>
  <c r="Y64" i="2" s="1"/>
  <c r="K70" i="2"/>
  <c r="L70" i="2" s="1"/>
  <c r="M70" i="2" s="1"/>
  <c r="K64" i="2"/>
  <c r="L64" i="2" s="1"/>
  <c r="M64" i="2" s="1"/>
  <c r="K58" i="2"/>
  <c r="L58" i="2" s="1"/>
  <c r="M58" i="2" s="1"/>
  <c r="K52" i="2"/>
  <c r="L52" i="2" s="1"/>
  <c r="M52" i="2" s="1"/>
  <c r="K33" i="2"/>
  <c r="L33" i="2" s="1"/>
  <c r="M33" i="2" s="1"/>
  <c r="AB33" i="2" s="1"/>
  <c r="K18" i="2"/>
  <c r="L18" i="2" s="1"/>
  <c r="L38" i="3" s="1"/>
  <c r="K10" i="2"/>
  <c r="L10" i="2" s="1"/>
  <c r="M10" i="2" s="1"/>
  <c r="AB10" i="2" s="1"/>
  <c r="AB11" i="2" s="1"/>
  <c r="AB13" i="2" s="1"/>
  <c r="AB14" i="2" s="1"/>
  <c r="AB15" i="2" s="1"/>
  <c r="AB16" i="2" s="1"/>
  <c r="K46" i="2"/>
  <c r="L46" i="2" s="1"/>
  <c r="M46" i="2" s="1"/>
  <c r="K27" i="2"/>
  <c r="L27" i="2" s="1"/>
  <c r="M27" i="2" s="1"/>
  <c r="AB27" i="2" s="1"/>
  <c r="K40" i="2"/>
  <c r="L40" i="2" s="1"/>
  <c r="M40" i="2" s="1"/>
  <c r="AB40" i="2" s="1"/>
  <c r="AA40" i="2" s="1"/>
  <c r="Z62" i="2"/>
  <c r="Z48" i="2"/>
  <c r="X18" i="2"/>
  <c r="I27" i="2"/>
  <c r="X27" i="2" s="1"/>
  <c r="I46" i="2"/>
  <c r="AB47" i="2"/>
  <c r="AA47" i="2" s="1"/>
  <c r="AK41" i="4"/>
  <c r="AE21" i="4"/>
  <c r="Y11" i="4"/>
  <c r="AB52" i="2"/>
  <c r="AA52" i="2" s="1"/>
  <c r="AB56" i="2"/>
  <c r="AA56" i="2" s="1"/>
  <c r="AB61" i="2"/>
  <c r="AA61" i="2" s="1"/>
  <c r="U53" i="4"/>
  <c r="AM43" i="4"/>
  <c r="U43" i="4"/>
  <c r="O33" i="4"/>
  <c r="AG23" i="4"/>
  <c r="O13" i="4"/>
  <c r="AC63" i="2"/>
  <c r="I33" i="2"/>
  <c r="X35" i="2"/>
  <c r="X45" i="2"/>
  <c r="X46" i="2"/>
  <c r="AB48" i="2"/>
  <c r="AA48" i="2" s="1"/>
  <c r="Z49" i="2"/>
  <c r="X50" i="2"/>
  <c r="I52" i="2"/>
  <c r="AB53" i="2"/>
  <c r="AA53" i="2" s="1"/>
  <c r="Z54" i="2"/>
  <c r="X55" i="2"/>
  <c r="AB57" i="2"/>
  <c r="AA57" i="2" s="1"/>
  <c r="X60" i="2"/>
  <c r="AB62" i="2"/>
  <c r="AA62" i="2" s="1"/>
  <c r="X47" i="2"/>
  <c r="X51" i="2"/>
  <c r="X52" i="2"/>
  <c r="X56" i="2"/>
  <c r="I58" i="2"/>
  <c r="X61" i="2"/>
  <c r="I40" i="2"/>
  <c r="X40" i="2" s="1"/>
  <c r="Y40" i="2" s="1"/>
  <c r="I64" i="2"/>
  <c r="Y65" i="2"/>
  <c r="Z65" i="2"/>
  <c r="Y66" i="2"/>
  <c r="Z66" i="2"/>
  <c r="Z67" i="2"/>
  <c r="Y68" i="2"/>
  <c r="Z68" i="2"/>
  <c r="Y69" i="2"/>
  <c r="Z69" i="2"/>
  <c r="X70" i="2"/>
  <c r="AB70" i="2"/>
  <c r="AA70" i="2" s="1"/>
  <c r="X71" i="2"/>
  <c r="X72" i="2"/>
  <c r="X73" i="2"/>
  <c r="X74" i="2"/>
  <c r="X75" i="2"/>
  <c r="I70" i="2"/>
  <c r="AC43" i="4" l="1"/>
  <c r="AH30" i="4"/>
  <c r="N20" i="4"/>
  <c r="AB41" i="2"/>
  <c r="AH50" i="4"/>
  <c r="AF50" i="4"/>
  <c r="Z30" i="4"/>
  <c r="Z44" i="2"/>
  <c r="AL40" i="4"/>
  <c r="K23" i="4"/>
  <c r="AC44" i="2"/>
  <c r="AK51" i="4"/>
  <c r="AL50" i="4"/>
  <c r="Z30" i="2"/>
  <c r="AA33" i="2"/>
  <c r="AB34" i="2"/>
  <c r="AF20" i="4"/>
  <c r="AM53" i="4"/>
  <c r="Z63" i="2"/>
  <c r="U13" i="4"/>
  <c r="U33" i="4"/>
  <c r="AA33" i="4"/>
  <c r="AG43" i="4"/>
  <c r="AG53" i="4"/>
  <c r="X12" i="4"/>
  <c r="N10" i="4"/>
  <c r="Z20" i="4"/>
  <c r="T30" i="4"/>
  <c r="AL30" i="4"/>
  <c r="T40" i="4"/>
  <c r="N50" i="4"/>
  <c r="J10" i="4"/>
  <c r="P40" i="4"/>
  <c r="Z40" i="2"/>
  <c r="X41" i="2" s="1"/>
  <c r="AA13" i="4"/>
  <c r="O53" i="4"/>
  <c r="AG13" i="4"/>
  <c r="AM13" i="4"/>
  <c r="AA23" i="4"/>
  <c r="AG33" i="4"/>
  <c r="O43" i="4"/>
  <c r="AA53" i="4"/>
  <c r="AD22" i="4"/>
  <c r="T10" i="4"/>
  <c r="Z10" i="4"/>
  <c r="AL20" i="4"/>
  <c r="AF30" i="4"/>
  <c r="N40" i="4"/>
  <c r="AF40" i="4"/>
  <c r="Z50" i="4"/>
  <c r="V20" i="4"/>
  <c r="J50" i="4"/>
  <c r="Z53" i="2"/>
  <c r="Z64" i="2"/>
  <c r="O23" i="4"/>
  <c r="U23" i="4"/>
  <c r="AM23" i="4"/>
  <c r="AM33" i="4"/>
  <c r="AA43" i="4"/>
  <c r="L52" i="4"/>
  <c r="AF10" i="4"/>
  <c r="AL10" i="4"/>
  <c r="T20" i="4"/>
  <c r="N30" i="4"/>
  <c r="Z40" i="4"/>
  <c r="T50" i="4"/>
  <c r="P30" i="4"/>
  <c r="AB12" i="2"/>
  <c r="Y48" i="4"/>
  <c r="M38" i="4"/>
  <c r="Y28" i="4"/>
  <c r="AK18" i="4"/>
  <c r="S18" i="4"/>
  <c r="Y8" i="4"/>
  <c r="AE48" i="4"/>
  <c r="M48" i="4"/>
  <c r="AE38" i="4"/>
  <c r="M28" i="4"/>
  <c r="Y18" i="4"/>
  <c r="AE8" i="4"/>
  <c r="M8" i="4"/>
  <c r="AK48" i="4"/>
  <c r="Y38" i="4"/>
  <c r="AK28" i="4"/>
  <c r="S28" i="4"/>
  <c r="AE18" i="4"/>
  <c r="AK8" i="4"/>
  <c r="S48" i="4"/>
  <c r="AK38" i="4"/>
  <c r="S38" i="4"/>
  <c r="AE28" i="4"/>
  <c r="M18" i="4"/>
  <c r="S8" i="4"/>
  <c r="AC30" i="2"/>
  <c r="Z59" i="2"/>
  <c r="AC53" i="4"/>
  <c r="AC40" i="2"/>
  <c r="J20" i="4"/>
  <c r="AB20" i="4"/>
  <c r="V30" i="4"/>
  <c r="AH40" i="4"/>
  <c r="AB50" i="4"/>
  <c r="Q33" i="4"/>
  <c r="AB10" i="4"/>
  <c r="V10" i="4"/>
  <c r="AH20" i="4"/>
  <c r="AB30" i="4"/>
  <c r="J40" i="4"/>
  <c r="AB40" i="4"/>
  <c r="V50" i="4"/>
  <c r="Y32" i="2"/>
  <c r="P10" i="4"/>
  <c r="AH10" i="4"/>
  <c r="P20" i="4"/>
  <c r="J30" i="4"/>
  <c r="V40" i="4"/>
  <c r="P50" i="4"/>
  <c r="AI53" i="4"/>
  <c r="AC59" i="2"/>
  <c r="AC23" i="4"/>
  <c r="Q43" i="4"/>
  <c r="Q53" i="4"/>
  <c r="AD12" i="4"/>
  <c r="L32" i="4"/>
  <c r="L42" i="4"/>
  <c r="S11" i="4"/>
  <c r="AE31" i="4"/>
  <c r="M51" i="4"/>
  <c r="K13" i="4"/>
  <c r="AI23" i="4"/>
  <c r="AI43" i="4"/>
  <c r="AJ12" i="4"/>
  <c r="R32" i="4"/>
  <c r="X52" i="4"/>
  <c r="AK11" i="4"/>
  <c r="M31" i="4"/>
  <c r="S41" i="4"/>
  <c r="Y57" i="2"/>
  <c r="W13" i="4"/>
  <c r="K33" i="4"/>
  <c r="K53" i="4"/>
  <c r="R12" i="4"/>
  <c r="X22" i="4"/>
  <c r="AD42" i="4"/>
  <c r="AD52" i="4"/>
  <c r="AK21" i="4"/>
  <c r="S31" i="4"/>
  <c r="AE51" i="4"/>
  <c r="Z11" i="2"/>
  <c r="X12" i="2" s="1"/>
  <c r="Z12" i="2" s="1"/>
  <c r="X15" i="2" s="1"/>
  <c r="Y11" i="2"/>
  <c r="Q13" i="4"/>
  <c r="AI13" i="4"/>
  <c r="AI33" i="4"/>
  <c r="W33" i="4"/>
  <c r="K43" i="4"/>
  <c r="W53" i="4"/>
  <c r="AJ22" i="4"/>
  <c r="L22" i="4"/>
  <c r="X32" i="4"/>
  <c r="AD32" i="4"/>
  <c r="X42" i="4"/>
  <c r="AJ52" i="4"/>
  <c r="AC49" i="2"/>
  <c r="M21" i="4"/>
  <c r="AE11" i="4"/>
  <c r="Y31" i="4"/>
  <c r="M41" i="4"/>
  <c r="AE41" i="4"/>
  <c r="Y51" i="4"/>
  <c r="AC13" i="4"/>
  <c r="Q23" i="4"/>
  <c r="W23" i="4"/>
  <c r="AC33" i="4"/>
  <c r="W43" i="4"/>
  <c r="AC54" i="2"/>
  <c r="L12" i="4"/>
  <c r="R22" i="4"/>
  <c r="AJ32" i="4"/>
  <c r="R42" i="4"/>
  <c r="AJ42" i="4"/>
  <c r="M11" i="4"/>
  <c r="Y21" i="4"/>
  <c r="S21" i="4"/>
  <c r="AK31" i="4"/>
  <c r="Y41" i="4"/>
  <c r="S51" i="4"/>
  <c r="AA10" i="2"/>
  <c r="X13" i="2"/>
  <c r="Y13" i="2" s="1"/>
  <c r="X16" i="2"/>
  <c r="Y58" i="2"/>
  <c r="Z58" i="2"/>
  <c r="X14" i="2"/>
  <c r="Z14" i="2" s="1"/>
  <c r="X17" i="2" s="1"/>
  <c r="Z31" i="2"/>
  <c r="Y31" i="2"/>
  <c r="AB38" i="3"/>
  <c r="X24" i="3"/>
  <c r="T26" i="3"/>
  <c r="J28" i="3"/>
  <c r="P20" i="3"/>
  <c r="J12" i="3"/>
  <c r="AB20" i="3"/>
  <c r="J44" i="3"/>
  <c r="V28" i="3"/>
  <c r="AH44" i="3"/>
  <c r="AJ26" i="3"/>
  <c r="R10" i="3"/>
  <c r="Z34" i="3"/>
  <c r="AL42" i="3"/>
  <c r="AL10" i="3"/>
  <c r="AF18" i="3"/>
  <c r="R16" i="3"/>
  <c r="AL26" i="3"/>
  <c r="AJ16" i="3"/>
  <c r="J36" i="3"/>
  <c r="P36" i="3"/>
  <c r="V44" i="3"/>
  <c r="V12" i="3"/>
  <c r="AB36" i="3"/>
  <c r="J20" i="3"/>
  <c r="AH28" i="3"/>
  <c r="AH12" i="3"/>
  <c r="P28" i="3"/>
  <c r="V36" i="3"/>
  <c r="N70" i="2"/>
  <c r="AB28" i="3"/>
  <c r="AH36" i="3"/>
  <c r="AH20" i="3"/>
  <c r="P44" i="3"/>
  <c r="P12" i="3"/>
  <c r="V20" i="3"/>
  <c r="AB44" i="3"/>
  <c r="AB12" i="3"/>
  <c r="J40" i="3"/>
  <c r="R42" i="3"/>
  <c r="AJ42" i="3"/>
  <c r="J38" i="3"/>
  <c r="AD34" i="3"/>
  <c r="AJ10" i="3"/>
  <c r="X26" i="3"/>
  <c r="Z26" i="3"/>
  <c r="T18" i="3"/>
  <c r="N10" i="3"/>
  <c r="N26" i="3"/>
  <c r="N42" i="3"/>
  <c r="AF10" i="3"/>
  <c r="AF42" i="3"/>
  <c r="X16" i="3"/>
  <c r="R8" i="3"/>
  <c r="AJ8" i="3"/>
  <c r="L40" i="3"/>
  <c r="AD40" i="3"/>
  <c r="Z10" i="3"/>
  <c r="N18" i="3"/>
  <c r="AF26" i="3"/>
  <c r="R24" i="3"/>
  <c r="AJ24" i="3"/>
  <c r="N40" i="2"/>
  <c r="Z42" i="3"/>
  <c r="T34" i="3"/>
  <c r="N34" i="3"/>
  <c r="X32" i="3"/>
  <c r="Z18" i="3"/>
  <c r="T10" i="3"/>
  <c r="T42" i="3"/>
  <c r="AL18" i="3"/>
  <c r="AL34" i="3"/>
  <c r="N64" i="2"/>
  <c r="AF34" i="3"/>
  <c r="X8" i="3"/>
  <c r="X40" i="3"/>
  <c r="L8" i="3"/>
  <c r="AJ32" i="3"/>
  <c r="AD8" i="3"/>
  <c r="R40" i="3"/>
  <c r="L24" i="3"/>
  <c r="AJ40" i="3"/>
  <c r="AD16" i="3"/>
  <c r="R32" i="3"/>
  <c r="L16" i="3"/>
  <c r="L32" i="3"/>
  <c r="AD32" i="3"/>
  <c r="V22" i="3"/>
  <c r="J6" i="3"/>
  <c r="J22" i="3"/>
  <c r="Z38" i="3"/>
  <c r="P14" i="3"/>
  <c r="AB22" i="3"/>
  <c r="P32" i="3"/>
  <c r="AD24" i="3"/>
  <c r="AL14" i="3"/>
  <c r="AF14" i="3"/>
  <c r="N22" i="3"/>
  <c r="T6" i="3"/>
  <c r="P24" i="3"/>
  <c r="AF22" i="3"/>
  <c r="AH32" i="3"/>
  <c r="AL30" i="3"/>
  <c r="Z6" i="3"/>
  <c r="T30" i="3"/>
  <c r="AH8" i="3"/>
  <c r="AB24" i="3"/>
  <c r="R22" i="3"/>
  <c r="N6" i="3"/>
  <c r="N38" i="3"/>
  <c r="Z14" i="3"/>
  <c r="T38" i="3"/>
  <c r="N33" i="2"/>
  <c r="AH16" i="3"/>
  <c r="AB32" i="3"/>
  <c r="R38" i="3"/>
  <c r="AL6" i="3"/>
  <c r="AL22" i="3"/>
  <c r="AL38" i="3"/>
  <c r="AF30" i="3"/>
  <c r="Z22" i="3"/>
  <c r="T14" i="3"/>
  <c r="P8" i="3"/>
  <c r="P40" i="3"/>
  <c r="J24" i="3"/>
  <c r="AH40" i="3"/>
  <c r="V8" i="3"/>
  <c r="AD38" i="3"/>
  <c r="AJ22" i="3"/>
  <c r="N14" i="3"/>
  <c r="N30" i="3"/>
  <c r="AF6" i="3"/>
  <c r="AF38" i="3"/>
  <c r="Z30" i="3"/>
  <c r="T22" i="3"/>
  <c r="P16" i="3"/>
  <c r="J8" i="3"/>
  <c r="AH24" i="3"/>
  <c r="AB16" i="3"/>
  <c r="V24" i="3"/>
  <c r="X14" i="3"/>
  <c r="AJ30" i="3"/>
  <c r="V14" i="3"/>
  <c r="P6" i="3"/>
  <c r="P38" i="3"/>
  <c r="AH14" i="3"/>
  <c r="AH30" i="3"/>
  <c r="AB14" i="3"/>
  <c r="R34" i="3"/>
  <c r="L10" i="3"/>
  <c r="L26" i="3"/>
  <c r="L42" i="3"/>
  <c r="AD26" i="3"/>
  <c r="X18" i="3"/>
  <c r="N10" i="2"/>
  <c r="V30" i="3"/>
  <c r="P22" i="3"/>
  <c r="AH6" i="3"/>
  <c r="AH22" i="3"/>
  <c r="AH38" i="3"/>
  <c r="AB30" i="3"/>
  <c r="R18" i="3"/>
  <c r="L18" i="3"/>
  <c r="L34" i="3"/>
  <c r="AD10" i="3"/>
  <c r="AD42" i="3"/>
  <c r="X34" i="3"/>
  <c r="V6" i="3"/>
  <c r="V38" i="3"/>
  <c r="P30" i="3"/>
  <c r="J14" i="3"/>
  <c r="J30" i="3"/>
  <c r="AB6" i="3"/>
  <c r="R26" i="3"/>
  <c r="N58" i="2"/>
  <c r="AJ18" i="3"/>
  <c r="AJ34" i="3"/>
  <c r="AD18" i="3"/>
  <c r="X10" i="3"/>
  <c r="X42" i="3"/>
  <c r="V40" i="3"/>
  <c r="V16" i="3"/>
  <c r="AF40" i="3"/>
  <c r="J26" i="3"/>
  <c r="T40" i="3"/>
  <c r="J16" i="3"/>
  <c r="J32" i="3"/>
  <c r="AB8" i="3"/>
  <c r="AB40" i="3"/>
  <c r="V32" i="3"/>
  <c r="AD6" i="3"/>
  <c r="X30" i="3"/>
  <c r="AJ6" i="3"/>
  <c r="AJ38" i="3"/>
  <c r="AD22" i="3"/>
  <c r="R6" i="3"/>
  <c r="AJ14" i="3"/>
  <c r="J42" i="3"/>
  <c r="P26" i="3"/>
  <c r="AL16" i="3"/>
  <c r="AD14" i="3"/>
  <c r="X6" i="3"/>
  <c r="X38" i="3"/>
  <c r="R30" i="3"/>
  <c r="L14" i="3"/>
  <c r="L30" i="3"/>
  <c r="AB26" i="3"/>
  <c r="Z16" i="3"/>
  <c r="AL32" i="3"/>
  <c r="J10" i="3"/>
  <c r="V18" i="3"/>
  <c r="AF8" i="3"/>
  <c r="T8" i="3"/>
  <c r="AD30" i="3"/>
  <c r="X22" i="3"/>
  <c r="R14" i="3"/>
  <c r="L6" i="3"/>
  <c r="L22" i="3"/>
  <c r="AH10" i="3"/>
  <c r="AH26" i="3"/>
  <c r="AH42" i="3"/>
  <c r="AB34" i="3"/>
  <c r="V26" i="3"/>
  <c r="N52" i="2"/>
  <c r="P34" i="3"/>
  <c r="AF16" i="3"/>
  <c r="Z24" i="3"/>
  <c r="T16" i="3"/>
  <c r="N8" i="3"/>
  <c r="N24" i="3"/>
  <c r="N40" i="3"/>
  <c r="J18" i="3"/>
  <c r="J34" i="3"/>
  <c r="AB10" i="3"/>
  <c r="AB42" i="3"/>
  <c r="V34" i="3"/>
  <c r="P10" i="3"/>
  <c r="P42" i="3"/>
  <c r="AF24" i="3"/>
  <c r="N46" i="2"/>
  <c r="Z32" i="3"/>
  <c r="T24" i="3"/>
  <c r="AL8" i="3"/>
  <c r="AL24" i="3"/>
  <c r="AL40" i="3"/>
  <c r="AH18" i="3"/>
  <c r="AH34" i="3"/>
  <c r="AB18" i="3"/>
  <c r="V10" i="3"/>
  <c r="V42" i="3"/>
  <c r="P18" i="3"/>
  <c r="AF32" i="3"/>
  <c r="Z8" i="3"/>
  <c r="Z40" i="3"/>
  <c r="T32" i="3"/>
  <c r="N16" i="3"/>
  <c r="N32" i="3"/>
  <c r="Z74" i="2"/>
  <c r="Y74" i="2"/>
  <c r="Y47" i="2"/>
  <c r="Z47" i="2"/>
  <c r="Y55" i="2"/>
  <c r="Z55" i="2"/>
  <c r="Z72" i="2"/>
  <c r="Y72" i="2"/>
  <c r="Z73" i="2"/>
  <c r="Y73" i="2"/>
  <c r="Z70" i="2"/>
  <c r="Y70" i="2"/>
  <c r="AL54" i="4"/>
  <c r="Z54" i="4"/>
  <c r="N54" i="4"/>
  <c r="AF54" i="4"/>
  <c r="T54" i="4"/>
  <c r="AF44" i="4"/>
  <c r="AL44" i="4"/>
  <c r="T44" i="4"/>
  <c r="Z44" i="4"/>
  <c r="N44" i="4"/>
  <c r="AL34" i="4"/>
  <c r="Z34" i="4"/>
  <c r="N34" i="4"/>
  <c r="T34" i="4"/>
  <c r="AL24" i="4"/>
  <c r="Z24" i="4"/>
  <c r="N24" i="4"/>
  <c r="AF34" i="4"/>
  <c r="AF24" i="4"/>
  <c r="T24" i="4"/>
  <c r="AF14" i="4"/>
  <c r="T14" i="4"/>
  <c r="AL14" i="4"/>
  <c r="Z14" i="4"/>
  <c r="N14" i="4"/>
  <c r="AC68" i="2"/>
  <c r="AD54" i="4"/>
  <c r="R54" i="4"/>
  <c r="AJ54" i="4"/>
  <c r="X54" i="4"/>
  <c r="L54" i="4"/>
  <c r="AJ44" i="4"/>
  <c r="X44" i="4"/>
  <c r="L44" i="4"/>
  <c r="AD44" i="4"/>
  <c r="R44" i="4"/>
  <c r="AD34" i="4"/>
  <c r="R34" i="4"/>
  <c r="AJ34" i="4"/>
  <c r="AD24" i="4"/>
  <c r="R24" i="4"/>
  <c r="X34" i="4"/>
  <c r="L34" i="4"/>
  <c r="AJ24" i="4"/>
  <c r="X24" i="4"/>
  <c r="L24" i="4"/>
  <c r="AJ14" i="4"/>
  <c r="X14" i="4"/>
  <c r="L14" i="4"/>
  <c r="AD14" i="4"/>
  <c r="R14" i="4"/>
  <c r="AC66" i="2"/>
  <c r="AH54" i="4"/>
  <c r="V54" i="4"/>
  <c r="J54" i="4"/>
  <c r="AB54" i="4"/>
  <c r="P54" i="4"/>
  <c r="AH44" i="4"/>
  <c r="AB44" i="4"/>
  <c r="P44" i="4"/>
  <c r="V44" i="4"/>
  <c r="J44" i="4"/>
  <c r="AH34" i="4"/>
  <c r="V34" i="4"/>
  <c r="J34" i="4"/>
  <c r="AB34" i="4"/>
  <c r="AH24" i="4"/>
  <c r="V24" i="4"/>
  <c r="J24" i="4"/>
  <c r="AB24" i="4"/>
  <c r="P24" i="4"/>
  <c r="P34" i="4"/>
  <c r="AB14" i="4"/>
  <c r="P14" i="4"/>
  <c r="AH14" i="4"/>
  <c r="V14" i="4"/>
  <c r="J14" i="4"/>
  <c r="AC64" i="2"/>
  <c r="Y61" i="2"/>
  <c r="Z61" i="2"/>
  <c r="Y56" i="2"/>
  <c r="Z56" i="2"/>
  <c r="Y60" i="2"/>
  <c r="Z60" i="2"/>
  <c r="Y46" i="2"/>
  <c r="Z46" i="2"/>
  <c r="Y41" i="2"/>
  <c r="Z41" i="2"/>
  <c r="Z35" i="2"/>
  <c r="X36" i="2" s="1"/>
  <c r="Z36" i="2" s="1"/>
  <c r="X37" i="2" s="1"/>
  <c r="Y37" i="2" s="1"/>
  <c r="Y35" i="2"/>
  <c r="AI52" i="4"/>
  <c r="W52" i="4"/>
  <c r="K52" i="4"/>
  <c r="AC52" i="4"/>
  <c r="Q52" i="4"/>
  <c r="AC42" i="4"/>
  <c r="Q42" i="4"/>
  <c r="AI42" i="4"/>
  <c r="W42" i="4"/>
  <c r="K42" i="4"/>
  <c r="AC32" i="4"/>
  <c r="Q32" i="4"/>
  <c r="AI32" i="4"/>
  <c r="W32" i="4"/>
  <c r="K32" i="4"/>
  <c r="AI22" i="4"/>
  <c r="W22" i="4"/>
  <c r="AC12" i="4"/>
  <c r="Q12" i="4"/>
  <c r="AC22" i="4"/>
  <c r="Q22" i="4"/>
  <c r="K22" i="4"/>
  <c r="AI12" i="4"/>
  <c r="W12" i="4"/>
  <c r="K12" i="4"/>
  <c r="AC53" i="2"/>
  <c r="AF53" i="4"/>
  <c r="T53" i="4"/>
  <c r="AL53" i="4"/>
  <c r="Z53" i="4"/>
  <c r="N53" i="4"/>
  <c r="AL43" i="4"/>
  <c r="Z43" i="4"/>
  <c r="N43" i="4"/>
  <c r="AF43" i="4"/>
  <c r="T43" i="4"/>
  <c r="AF33" i="4"/>
  <c r="T33" i="4"/>
  <c r="AF23" i="4"/>
  <c r="T23" i="4"/>
  <c r="AL33" i="4"/>
  <c r="Z33" i="4"/>
  <c r="N33" i="4"/>
  <c r="AL23" i="4"/>
  <c r="Z23" i="4"/>
  <c r="AL13" i="4"/>
  <c r="Z13" i="4"/>
  <c r="N13" i="4"/>
  <c r="N23" i="4"/>
  <c r="AF13" i="4"/>
  <c r="T13" i="4"/>
  <c r="AC62" i="2"/>
  <c r="N27" i="2"/>
  <c r="Y52" i="2"/>
  <c r="Z52" i="2"/>
  <c r="Y50" i="2"/>
  <c r="Z50" i="2"/>
  <c r="Y45" i="2"/>
  <c r="Z45" i="2"/>
  <c r="Y18" i="2"/>
  <c r="Z18" i="2"/>
  <c r="X19" i="2" s="1"/>
  <c r="Z19" i="2" s="1"/>
  <c r="X20" i="2" s="1"/>
  <c r="M18" i="2"/>
  <c r="N18" i="2"/>
  <c r="Z75" i="2"/>
  <c r="Y75" i="2"/>
  <c r="Z71" i="2"/>
  <c r="Y71" i="2"/>
  <c r="AM54" i="4"/>
  <c r="AA54" i="4"/>
  <c r="O54" i="4"/>
  <c r="AG54" i="4"/>
  <c r="U54" i="4"/>
  <c r="AM44" i="4"/>
  <c r="U44" i="4"/>
  <c r="AG34" i="4"/>
  <c r="U34" i="4"/>
  <c r="AG44" i="4"/>
  <c r="AA44" i="4"/>
  <c r="O44" i="4"/>
  <c r="O34" i="4"/>
  <c r="AA34" i="4"/>
  <c r="AG24" i="4"/>
  <c r="U24" i="4"/>
  <c r="AM34" i="4"/>
  <c r="AM24" i="4"/>
  <c r="AA24" i="4"/>
  <c r="O24" i="4"/>
  <c r="AG14" i="4"/>
  <c r="U14" i="4"/>
  <c r="AM14" i="4"/>
  <c r="AA14" i="4"/>
  <c r="O14" i="4"/>
  <c r="AC69" i="2"/>
  <c r="AE54" i="4"/>
  <c r="S54" i="4"/>
  <c r="AK54" i="4"/>
  <c r="Y54" i="4"/>
  <c r="M54" i="4"/>
  <c r="Y44" i="4"/>
  <c r="M44" i="4"/>
  <c r="AK34" i="4"/>
  <c r="Y34" i="4"/>
  <c r="AK44" i="4"/>
  <c r="AE44" i="4"/>
  <c r="S44" i="4"/>
  <c r="S34" i="4"/>
  <c r="M34" i="4"/>
  <c r="AK24" i="4"/>
  <c r="Y24" i="4"/>
  <c r="M24" i="4"/>
  <c r="AE34" i="4"/>
  <c r="AE24" i="4"/>
  <c r="S24" i="4"/>
  <c r="AK14" i="4"/>
  <c r="Y14" i="4"/>
  <c r="M14" i="4"/>
  <c r="AE14" i="4"/>
  <c r="S14" i="4"/>
  <c r="AC67" i="2"/>
  <c r="AI54" i="4"/>
  <c r="W54" i="4"/>
  <c r="K54" i="4"/>
  <c r="AC54" i="4"/>
  <c r="Q54" i="4"/>
  <c r="AC44" i="4"/>
  <c r="Q44" i="4"/>
  <c r="AC34" i="4"/>
  <c r="W44" i="4"/>
  <c r="K44" i="4"/>
  <c r="AI44" i="4"/>
  <c r="AI34" i="4"/>
  <c r="AC24" i="4"/>
  <c r="Q24" i="4"/>
  <c r="Q34" i="4"/>
  <c r="W34" i="4"/>
  <c r="K34" i="4"/>
  <c r="AI24" i="4"/>
  <c r="W24" i="4"/>
  <c r="K24" i="4"/>
  <c r="AC14" i="4"/>
  <c r="Q14" i="4"/>
  <c r="AI14" i="4"/>
  <c r="W14" i="4"/>
  <c r="K14" i="4"/>
  <c r="AC65" i="2"/>
  <c r="Y51" i="2"/>
  <c r="Z51" i="2"/>
  <c r="Z27" i="2"/>
  <c r="X28" i="2" s="1"/>
  <c r="Y27" i="2"/>
  <c r="AM52" i="4"/>
  <c r="AA52" i="4"/>
  <c r="O52" i="4"/>
  <c r="AG52" i="4"/>
  <c r="U52" i="4"/>
  <c r="AG42" i="4"/>
  <c r="U42" i="4"/>
  <c r="AM42" i="4"/>
  <c r="AA42" i="4"/>
  <c r="O42" i="4"/>
  <c r="AG32" i="4"/>
  <c r="U32" i="4"/>
  <c r="AM32" i="4"/>
  <c r="AA32" i="4"/>
  <c r="O32" i="4"/>
  <c r="AM22" i="4"/>
  <c r="AA22" i="4"/>
  <c r="O22" i="4"/>
  <c r="AG12" i="4"/>
  <c r="U12" i="4"/>
  <c r="U22" i="4"/>
  <c r="AM12" i="4"/>
  <c r="AA12" i="4"/>
  <c r="O12" i="4"/>
  <c r="AG22" i="4"/>
  <c r="AC57" i="2"/>
  <c r="AJ51" i="4"/>
  <c r="X51" i="4"/>
  <c r="L51" i="4"/>
  <c r="AD51" i="4"/>
  <c r="R51" i="4"/>
  <c r="AD41" i="4"/>
  <c r="R41" i="4"/>
  <c r="AJ41" i="4"/>
  <c r="X41" i="4"/>
  <c r="L41" i="4"/>
  <c r="AJ31" i="4"/>
  <c r="X31" i="4"/>
  <c r="L31" i="4"/>
  <c r="AD31" i="4"/>
  <c r="R31" i="4"/>
  <c r="AD21" i="4"/>
  <c r="R21" i="4"/>
  <c r="AD11" i="4"/>
  <c r="R11" i="4"/>
  <c r="AJ21" i="4"/>
  <c r="X21" i="4"/>
  <c r="L21" i="4"/>
  <c r="AJ11" i="4"/>
  <c r="X11" i="4"/>
  <c r="L11" i="4"/>
  <c r="AC48" i="2"/>
  <c r="AB29" i="2"/>
  <c r="AA29" i="2" s="1"/>
  <c r="AB28" i="2"/>
  <c r="AA28" i="2" s="1"/>
  <c r="AA27" i="2"/>
  <c r="X42" i="2" l="1"/>
  <c r="X43" i="2"/>
  <c r="AA41" i="2"/>
  <c r="AI50" i="4" s="1"/>
  <c r="AB42" i="2"/>
  <c r="Z37" i="2"/>
  <c r="Y36" i="2"/>
  <c r="AA34" i="2"/>
  <c r="AB35" i="2"/>
  <c r="Y12" i="2"/>
  <c r="AA48" i="4"/>
  <c r="AG38" i="4"/>
  <c r="O38" i="4"/>
  <c r="AA28" i="4"/>
  <c r="AM18" i="4"/>
  <c r="AA8" i="4"/>
  <c r="U8" i="4"/>
  <c r="O48" i="4"/>
  <c r="U38" i="4"/>
  <c r="AG28" i="4"/>
  <c r="O28" i="4"/>
  <c r="AA18" i="4"/>
  <c r="O8" i="4"/>
  <c r="U28" i="4"/>
  <c r="AG18" i="4"/>
  <c r="AM48" i="4"/>
  <c r="U48" i="4"/>
  <c r="AA38" i="4"/>
  <c r="AM28" i="4"/>
  <c r="U18" i="4"/>
  <c r="AM8" i="4"/>
  <c r="AG8" i="4"/>
  <c r="AG48" i="4"/>
  <c r="AM38" i="4"/>
  <c r="O18" i="4"/>
  <c r="AC32" i="2"/>
  <c r="Z13" i="2"/>
  <c r="Z20" i="2"/>
  <c r="Y20" i="2"/>
  <c r="Y19" i="2"/>
  <c r="AC10" i="2"/>
  <c r="V46" i="4"/>
  <c r="AB36" i="4"/>
  <c r="J36" i="4"/>
  <c r="AB26" i="4"/>
  <c r="AH16" i="4"/>
  <c r="V6" i="4"/>
  <c r="J46" i="4"/>
  <c r="P36" i="4"/>
  <c r="AH26" i="4"/>
  <c r="P26" i="4"/>
  <c r="V16" i="4"/>
  <c r="J6" i="4"/>
  <c r="AB46" i="4"/>
  <c r="AH36" i="4"/>
  <c r="V26" i="4"/>
  <c r="AB16" i="4"/>
  <c r="J16" i="4"/>
  <c r="AB6" i="4"/>
  <c r="AH46" i="4"/>
  <c r="P46" i="4"/>
  <c r="V36" i="4"/>
  <c r="J26" i="4"/>
  <c r="P16" i="4"/>
  <c r="AH6" i="4"/>
  <c r="P6" i="4"/>
  <c r="Y16" i="2"/>
  <c r="Z16" i="2"/>
  <c r="Y14" i="2"/>
  <c r="Y15" i="2"/>
  <c r="Z15" i="2"/>
  <c r="Z17" i="2"/>
  <c r="Y17" i="2"/>
  <c r="AF48" i="4"/>
  <c r="AL38" i="4"/>
  <c r="Z28" i="4"/>
  <c r="AF18" i="4"/>
  <c r="N18" i="4"/>
  <c r="AF8" i="4"/>
  <c r="AL48" i="4"/>
  <c r="T48" i="4"/>
  <c r="Z38" i="4"/>
  <c r="N28" i="4"/>
  <c r="T18" i="4"/>
  <c r="AL8" i="4"/>
  <c r="T8" i="4"/>
  <c r="Z48" i="4"/>
  <c r="AF38" i="4"/>
  <c r="N38" i="4"/>
  <c r="AF28" i="4"/>
  <c r="AL18" i="4"/>
  <c r="Z8" i="4"/>
  <c r="AC31" i="2"/>
  <c r="N48" i="4"/>
  <c r="T38" i="4"/>
  <c r="AL28" i="4"/>
  <c r="T28" i="4"/>
  <c r="Z18" i="4"/>
  <c r="N8" i="4"/>
  <c r="AB53" i="4"/>
  <c r="AB43" i="4"/>
  <c r="J33" i="4"/>
  <c r="P53" i="4"/>
  <c r="AH43" i="4"/>
  <c r="P43" i="4"/>
  <c r="AB23" i="4"/>
  <c r="AH23" i="4"/>
  <c r="V13" i="4"/>
  <c r="AC58" i="2"/>
  <c r="J53" i="4"/>
  <c r="AH13" i="4"/>
  <c r="AH53" i="4"/>
  <c r="V43" i="4"/>
  <c r="AB33" i="4"/>
  <c r="P23" i="4"/>
  <c r="V23" i="4"/>
  <c r="J13" i="4"/>
  <c r="P33" i="4"/>
  <c r="P13" i="4"/>
  <c r="V53" i="4"/>
  <c r="J43" i="4"/>
  <c r="AH33" i="4"/>
  <c r="V33" i="4"/>
  <c r="J23" i="4"/>
  <c r="AB13" i="4"/>
  <c r="AG51" i="4"/>
  <c r="U51" i="4"/>
  <c r="AM51" i="4"/>
  <c r="AA51" i="4"/>
  <c r="O51" i="4"/>
  <c r="AM41" i="4"/>
  <c r="AA41" i="4"/>
  <c r="O41" i="4"/>
  <c r="AG41" i="4"/>
  <c r="U41" i="4"/>
  <c r="AM31" i="4"/>
  <c r="AA31" i="4"/>
  <c r="O31" i="4"/>
  <c r="AG31" i="4"/>
  <c r="U31" i="4"/>
  <c r="AM21" i="4"/>
  <c r="AA21" i="4"/>
  <c r="O21" i="4"/>
  <c r="AM11" i="4"/>
  <c r="AA11" i="4"/>
  <c r="O11" i="4"/>
  <c r="AG21" i="4"/>
  <c r="U21" i="4"/>
  <c r="AG11" i="4"/>
  <c r="U11" i="4"/>
  <c r="AC51" i="2"/>
  <c r="AM50" i="4"/>
  <c r="AA50" i="4"/>
  <c r="O50" i="4"/>
  <c r="AG50" i="4"/>
  <c r="U50" i="4"/>
  <c r="AG40" i="4"/>
  <c r="U40" i="4"/>
  <c r="AM40" i="4"/>
  <c r="AA40" i="4"/>
  <c r="O40" i="4"/>
  <c r="AG30" i="4"/>
  <c r="U30" i="4"/>
  <c r="AM30" i="4"/>
  <c r="AA30" i="4"/>
  <c r="O30" i="4"/>
  <c r="AG20" i="4"/>
  <c r="U20" i="4"/>
  <c r="AG10" i="4"/>
  <c r="U10" i="4"/>
  <c r="AM20" i="4"/>
  <c r="AA20" i="4"/>
  <c r="O20" i="4"/>
  <c r="AA10" i="4"/>
  <c r="AC45" i="2"/>
  <c r="AM10" i="4"/>
  <c r="O10" i="4"/>
  <c r="AH52" i="4"/>
  <c r="V52" i="4"/>
  <c r="J52" i="4"/>
  <c r="AB52" i="4"/>
  <c r="P52" i="4"/>
  <c r="AB42" i="4"/>
  <c r="P42" i="4"/>
  <c r="AH42" i="4"/>
  <c r="V42" i="4"/>
  <c r="J42" i="4"/>
  <c r="AH32" i="4"/>
  <c r="V32" i="4"/>
  <c r="J32" i="4"/>
  <c r="AH22" i="4"/>
  <c r="AB32" i="4"/>
  <c r="P32" i="4"/>
  <c r="V22" i="4"/>
  <c r="AB12" i="4"/>
  <c r="P12" i="4"/>
  <c r="AB22" i="4"/>
  <c r="P22" i="4"/>
  <c r="J22" i="4"/>
  <c r="AH12" i="4"/>
  <c r="V12" i="4"/>
  <c r="J12" i="4"/>
  <c r="AC52" i="2"/>
  <c r="AK55" i="4"/>
  <c r="Y55" i="4"/>
  <c r="M55" i="4"/>
  <c r="AK45" i="4"/>
  <c r="Y45" i="4"/>
  <c r="AE55" i="4"/>
  <c r="S55" i="4"/>
  <c r="AE45" i="4"/>
  <c r="AE35" i="4"/>
  <c r="S35" i="4"/>
  <c r="S45" i="4"/>
  <c r="M45" i="4"/>
  <c r="AK35" i="4"/>
  <c r="Y35" i="4"/>
  <c r="AE25" i="4"/>
  <c r="S25" i="4"/>
  <c r="M35" i="4"/>
  <c r="AK25" i="4"/>
  <c r="Y25" i="4"/>
  <c r="M25" i="4"/>
  <c r="AE15" i="4"/>
  <c r="S15" i="4"/>
  <c r="AK15" i="4"/>
  <c r="Y15" i="4"/>
  <c r="M15" i="4"/>
  <c r="AC73" i="2"/>
  <c r="AH48" i="4"/>
  <c r="V48" i="4"/>
  <c r="J48" i="4"/>
  <c r="AB48" i="4"/>
  <c r="P48" i="4"/>
  <c r="AB38" i="4"/>
  <c r="P38" i="4"/>
  <c r="AH38" i="4"/>
  <c r="V38" i="4"/>
  <c r="J38" i="4"/>
  <c r="AH28" i="4"/>
  <c r="V28" i="4"/>
  <c r="J28" i="4"/>
  <c r="AB28" i="4"/>
  <c r="P28" i="4"/>
  <c r="AB18" i="4"/>
  <c r="P18" i="4"/>
  <c r="AH18" i="4"/>
  <c r="V18" i="4"/>
  <c r="J18" i="4"/>
  <c r="AH8" i="4"/>
  <c r="V8" i="4"/>
  <c r="J8" i="4"/>
  <c r="AB8" i="4"/>
  <c r="P8" i="4"/>
  <c r="AC27" i="2"/>
  <c r="AG55" i="4"/>
  <c r="U55" i="4"/>
  <c r="AG45" i="4"/>
  <c r="AM55" i="4"/>
  <c r="AA55" i="4"/>
  <c r="O55" i="4"/>
  <c r="O45" i="4"/>
  <c r="AM35" i="4"/>
  <c r="AA35" i="4"/>
  <c r="O35" i="4"/>
  <c r="AA45" i="4"/>
  <c r="AM45" i="4"/>
  <c r="AG35" i="4"/>
  <c r="U45" i="4"/>
  <c r="U35" i="4"/>
  <c r="AM25" i="4"/>
  <c r="AA25" i="4"/>
  <c r="O25" i="4"/>
  <c r="AG25" i="4"/>
  <c r="U25" i="4"/>
  <c r="AM15" i="4"/>
  <c r="AA15" i="4"/>
  <c r="O15" i="4"/>
  <c r="AG15" i="4"/>
  <c r="U15" i="4"/>
  <c r="AC75" i="2"/>
  <c r="AJ53" i="4"/>
  <c r="X53" i="4"/>
  <c r="L53" i="4"/>
  <c r="AD53" i="4"/>
  <c r="R53" i="4"/>
  <c r="AD43" i="4"/>
  <c r="R43" i="4"/>
  <c r="AJ43" i="4"/>
  <c r="X43" i="4"/>
  <c r="L43" i="4"/>
  <c r="AJ33" i="4"/>
  <c r="X33" i="4"/>
  <c r="L33" i="4"/>
  <c r="AJ23" i="4"/>
  <c r="X23" i="4"/>
  <c r="L23" i="4"/>
  <c r="R33" i="4"/>
  <c r="AD23" i="4"/>
  <c r="AD33" i="4"/>
  <c r="R23" i="4"/>
  <c r="AD13" i="4"/>
  <c r="R13" i="4"/>
  <c r="AJ13" i="4"/>
  <c r="X13" i="4"/>
  <c r="L13" i="4"/>
  <c r="AC60" i="2"/>
  <c r="AL52" i="4"/>
  <c r="Z52" i="4"/>
  <c r="N52" i="4"/>
  <c r="AF52" i="4"/>
  <c r="T52" i="4"/>
  <c r="AF42" i="4"/>
  <c r="T42" i="4"/>
  <c r="AL42" i="4"/>
  <c r="Z42" i="4"/>
  <c r="N42" i="4"/>
  <c r="AL32" i="4"/>
  <c r="Z32" i="4"/>
  <c r="N32" i="4"/>
  <c r="AL22" i="4"/>
  <c r="Z22" i="4"/>
  <c r="AF32" i="4"/>
  <c r="T32" i="4"/>
  <c r="AF22" i="4"/>
  <c r="AF12" i="4"/>
  <c r="T12" i="4"/>
  <c r="T22" i="4"/>
  <c r="N22" i="4"/>
  <c r="AL12" i="4"/>
  <c r="Z12" i="4"/>
  <c r="N12" i="4"/>
  <c r="AC56" i="2"/>
  <c r="AC51" i="4"/>
  <c r="Q51" i="4"/>
  <c r="AI51" i="4"/>
  <c r="W51" i="4"/>
  <c r="K51" i="4"/>
  <c r="AI41" i="4"/>
  <c r="W41" i="4"/>
  <c r="K41" i="4"/>
  <c r="AC41" i="4"/>
  <c r="Q41" i="4"/>
  <c r="AI31" i="4"/>
  <c r="W31" i="4"/>
  <c r="K31" i="4"/>
  <c r="AC31" i="4"/>
  <c r="Q31" i="4"/>
  <c r="AI21" i="4"/>
  <c r="W21" i="4"/>
  <c r="K21" i="4"/>
  <c r="AI11" i="4"/>
  <c r="W11" i="4"/>
  <c r="K11" i="4"/>
  <c r="AC21" i="4"/>
  <c r="Q21" i="4"/>
  <c r="AC11" i="4"/>
  <c r="Q11" i="4"/>
  <c r="AC47" i="2"/>
  <c r="Z28" i="2"/>
  <c r="X29" i="2" s="1"/>
  <c r="Y28" i="2"/>
  <c r="AF51" i="4"/>
  <c r="T51" i="4"/>
  <c r="AL51" i="4"/>
  <c r="Z51" i="4"/>
  <c r="N51" i="4"/>
  <c r="AL41" i="4"/>
  <c r="Z41" i="4"/>
  <c r="N41" i="4"/>
  <c r="AF41" i="4"/>
  <c r="T41" i="4"/>
  <c r="AF31" i="4"/>
  <c r="T31" i="4"/>
  <c r="AL31" i="4"/>
  <c r="Z31" i="4"/>
  <c r="N31" i="4"/>
  <c r="AL21" i="4"/>
  <c r="Z21" i="4"/>
  <c r="N21" i="4"/>
  <c r="AL11" i="4"/>
  <c r="Z11" i="4"/>
  <c r="N11" i="4"/>
  <c r="AF21" i="4"/>
  <c r="T21" i="4"/>
  <c r="AF11" i="4"/>
  <c r="T11" i="4"/>
  <c r="AC50" i="2"/>
  <c r="AB55" i="4"/>
  <c r="P55" i="4"/>
  <c r="AB45" i="4"/>
  <c r="AH55" i="4"/>
  <c r="V55" i="4"/>
  <c r="J55" i="4"/>
  <c r="AH45" i="4"/>
  <c r="V45" i="4"/>
  <c r="J45" i="4"/>
  <c r="AH35" i="4"/>
  <c r="V35" i="4"/>
  <c r="J35" i="4"/>
  <c r="P45" i="4"/>
  <c r="AB35" i="4"/>
  <c r="P35" i="4"/>
  <c r="AB25" i="4"/>
  <c r="P25" i="4"/>
  <c r="AH25" i="4"/>
  <c r="V25" i="4"/>
  <c r="J25" i="4"/>
  <c r="AH15" i="4"/>
  <c r="V15" i="4"/>
  <c r="J15" i="4"/>
  <c r="AB15" i="4"/>
  <c r="P15" i="4"/>
  <c r="AC70" i="2"/>
  <c r="AJ55" i="4"/>
  <c r="X55" i="4"/>
  <c r="L55" i="4"/>
  <c r="AJ45" i="4"/>
  <c r="X45" i="4"/>
  <c r="AD55" i="4"/>
  <c r="R55" i="4"/>
  <c r="AD45" i="4"/>
  <c r="R45" i="4"/>
  <c r="AD35" i="4"/>
  <c r="R35" i="4"/>
  <c r="L45" i="4"/>
  <c r="AJ35" i="4"/>
  <c r="X35" i="4"/>
  <c r="L35" i="4"/>
  <c r="AJ25" i="4"/>
  <c r="X25" i="4"/>
  <c r="L25" i="4"/>
  <c r="AD25" i="4"/>
  <c r="R25" i="4"/>
  <c r="AD15" i="4"/>
  <c r="R15" i="4"/>
  <c r="AJ15" i="4"/>
  <c r="X15" i="4"/>
  <c r="L15" i="4"/>
  <c r="AC72" i="2"/>
  <c r="AF55" i="4"/>
  <c r="T55" i="4"/>
  <c r="AF45" i="4"/>
  <c r="AL55" i="4"/>
  <c r="Z55" i="4"/>
  <c r="N55" i="4"/>
  <c r="AL45" i="4"/>
  <c r="Z45" i="4"/>
  <c r="N45" i="4"/>
  <c r="T45" i="4"/>
  <c r="AL35" i="4"/>
  <c r="Z35" i="4"/>
  <c r="N35" i="4"/>
  <c r="AF35" i="4"/>
  <c r="T35" i="4"/>
  <c r="AF25" i="4"/>
  <c r="T25" i="4"/>
  <c r="AL25" i="4"/>
  <c r="Z25" i="4"/>
  <c r="N25" i="4"/>
  <c r="AL15" i="4"/>
  <c r="Z15" i="4"/>
  <c r="N15" i="4"/>
  <c r="AF15" i="4"/>
  <c r="T15" i="4"/>
  <c r="AC74" i="2"/>
  <c r="AC55" i="4"/>
  <c r="Q55" i="4"/>
  <c r="AC45" i="4"/>
  <c r="AI55" i="4"/>
  <c r="W55" i="4"/>
  <c r="K55" i="4"/>
  <c r="AI35" i="4"/>
  <c r="W35" i="4"/>
  <c r="K35" i="4"/>
  <c r="W45" i="4"/>
  <c r="Q45" i="4"/>
  <c r="AC35" i="4"/>
  <c r="AI45" i="4"/>
  <c r="K45" i="4"/>
  <c r="Q35" i="4"/>
  <c r="AI25" i="4"/>
  <c r="W25" i="4"/>
  <c r="K25" i="4"/>
  <c r="AC25" i="4"/>
  <c r="Q25" i="4"/>
  <c r="AI15" i="4"/>
  <c r="W15" i="4"/>
  <c r="K15" i="4"/>
  <c r="AC15" i="4"/>
  <c r="Q15" i="4"/>
  <c r="AC71" i="2"/>
  <c r="AB51" i="4"/>
  <c r="P51" i="4"/>
  <c r="AH51" i="4"/>
  <c r="V51" i="4"/>
  <c r="J51" i="4"/>
  <c r="AH41" i="4"/>
  <c r="V41" i="4"/>
  <c r="J41" i="4"/>
  <c r="AB41" i="4"/>
  <c r="P41" i="4"/>
  <c r="AB31" i="4"/>
  <c r="P31" i="4"/>
  <c r="AH31" i="4"/>
  <c r="V31" i="4"/>
  <c r="J31" i="4"/>
  <c r="AH21" i="4"/>
  <c r="V21" i="4"/>
  <c r="J21" i="4"/>
  <c r="AH11" i="4"/>
  <c r="V11" i="4"/>
  <c r="J11" i="4"/>
  <c r="AB21" i="4"/>
  <c r="P21" i="4"/>
  <c r="AB11" i="4"/>
  <c r="P11" i="4"/>
  <c r="AC46" i="2"/>
  <c r="AK53" i="4"/>
  <c r="Y53" i="4"/>
  <c r="M53" i="4"/>
  <c r="AE53" i="4"/>
  <c r="S53" i="4"/>
  <c r="AE43" i="4"/>
  <c r="S43" i="4"/>
  <c r="AK43" i="4"/>
  <c r="Y43" i="4"/>
  <c r="M43" i="4"/>
  <c r="S33" i="4"/>
  <c r="AE23" i="4"/>
  <c r="S23" i="4"/>
  <c r="AK33" i="4"/>
  <c r="AE33" i="4"/>
  <c r="Y33" i="4"/>
  <c r="M33" i="4"/>
  <c r="AK23" i="4"/>
  <c r="Y23" i="4"/>
  <c r="M23" i="4"/>
  <c r="AE13" i="4"/>
  <c r="S13" i="4"/>
  <c r="AK13" i="4"/>
  <c r="Y13" i="4"/>
  <c r="M13" i="4"/>
  <c r="AC61" i="2"/>
  <c r="AE52" i="4"/>
  <c r="S52" i="4"/>
  <c r="AK52" i="4"/>
  <c r="Y52" i="4"/>
  <c r="M52" i="4"/>
  <c r="AK42" i="4"/>
  <c r="Y42" i="4"/>
  <c r="M42" i="4"/>
  <c r="AE42" i="4"/>
  <c r="S42" i="4"/>
  <c r="AK32" i="4"/>
  <c r="Y32" i="4"/>
  <c r="M32" i="4"/>
  <c r="AE32" i="4"/>
  <c r="S32" i="4"/>
  <c r="AE22" i="4"/>
  <c r="S22" i="4"/>
  <c r="M22" i="4"/>
  <c r="AK12" i="4"/>
  <c r="Y12" i="4"/>
  <c r="M12" i="4"/>
  <c r="AK22" i="4"/>
  <c r="AE12" i="4"/>
  <c r="S12" i="4"/>
  <c r="Y22" i="4"/>
  <c r="AC55" i="2"/>
  <c r="Z43" i="2" l="1"/>
  <c r="Y43" i="2"/>
  <c r="Z42" i="2"/>
  <c r="Y42" i="2"/>
  <c r="AA42" i="2"/>
  <c r="AB43" i="2"/>
  <c r="AA43" i="2" s="1"/>
  <c r="Q10" i="4"/>
  <c r="AC30" i="4"/>
  <c r="K30" i="4"/>
  <c r="AC41" i="2"/>
  <c r="Q40" i="4"/>
  <c r="AI20" i="4"/>
  <c r="K50" i="4"/>
  <c r="W20" i="4"/>
  <c r="AC20" i="4"/>
  <c r="Q30" i="4"/>
  <c r="AI40" i="4"/>
  <c r="AC50" i="4"/>
  <c r="K10" i="4"/>
  <c r="AI10" i="4"/>
  <c r="AC10" i="4"/>
  <c r="W30" i="4"/>
  <c r="K40" i="4"/>
  <c r="AC40" i="4"/>
  <c r="W50" i="4"/>
  <c r="W10" i="4"/>
  <c r="K20" i="4"/>
  <c r="Q20" i="4"/>
  <c r="AI30" i="4"/>
  <c r="W40" i="4"/>
  <c r="Q50" i="4"/>
  <c r="X39" i="2"/>
  <c r="Y39" i="2" s="1"/>
  <c r="X38" i="2"/>
  <c r="AA35" i="2"/>
  <c r="L9" i="4" s="1"/>
  <c r="AB36" i="2"/>
  <c r="AB39" i="2" s="1"/>
  <c r="AA39" i="2" s="1"/>
  <c r="AC34" i="2"/>
  <c r="W49" i="4"/>
  <c r="K39" i="4"/>
  <c r="W29" i="4"/>
  <c r="AI19" i="4"/>
  <c r="Q19" i="4"/>
  <c r="AC9" i="4"/>
  <c r="AC49" i="4"/>
  <c r="K49" i="4"/>
  <c r="AC39" i="4"/>
  <c r="W19" i="4"/>
  <c r="Q9" i="4"/>
  <c r="W9" i="4"/>
  <c r="K29" i="4"/>
  <c r="Q49" i="4"/>
  <c r="AI39" i="4"/>
  <c r="Q39" i="4"/>
  <c r="AC29" i="4"/>
  <c r="K19" i="4"/>
  <c r="AI9" i="4"/>
  <c r="AI49" i="4"/>
  <c r="W39" i="4"/>
  <c r="AI29" i="4"/>
  <c r="Q29" i="4"/>
  <c r="AC19" i="4"/>
  <c r="K9" i="4"/>
  <c r="X21" i="2"/>
  <c r="Y21" i="2" s="1"/>
  <c r="X24" i="2"/>
  <c r="AI48" i="4"/>
  <c r="W48" i="4"/>
  <c r="K48" i="4"/>
  <c r="AC48" i="4"/>
  <c r="Q48" i="4"/>
  <c r="AC38" i="4"/>
  <c r="Q38" i="4"/>
  <c r="AI38" i="4"/>
  <c r="W38" i="4"/>
  <c r="K38" i="4"/>
  <c r="AC28" i="4"/>
  <c r="Q28" i="4"/>
  <c r="AI28" i="4"/>
  <c r="W28" i="4"/>
  <c r="K28" i="4"/>
  <c r="AC18" i="4"/>
  <c r="Q18" i="4"/>
  <c r="AI18" i="4"/>
  <c r="W18" i="4"/>
  <c r="K18" i="4"/>
  <c r="AI8" i="4"/>
  <c r="W8" i="4"/>
  <c r="K8" i="4"/>
  <c r="AC8" i="4"/>
  <c r="Q8" i="4"/>
  <c r="AC28" i="2"/>
  <c r="Z29" i="2"/>
  <c r="X33" i="2" s="1"/>
  <c r="Y29" i="2"/>
  <c r="S50" i="4" l="1"/>
  <c r="Y40" i="4"/>
  <c r="Y30" i="4"/>
  <c r="M20" i="4"/>
  <c r="S10" i="4"/>
  <c r="AK50" i="4"/>
  <c r="M40" i="4"/>
  <c r="AE30" i="4"/>
  <c r="M10" i="4"/>
  <c r="AK40" i="4"/>
  <c r="S20" i="4"/>
  <c r="AK10" i="4"/>
  <c r="AK20" i="4"/>
  <c r="Y50" i="4"/>
  <c r="S40" i="4"/>
  <c r="S30" i="4"/>
  <c r="Y10" i="4"/>
  <c r="AE10" i="4"/>
  <c r="AK30" i="4"/>
  <c r="AE50" i="4"/>
  <c r="M30" i="4"/>
  <c r="AC43" i="2"/>
  <c r="AE40" i="4"/>
  <c r="Y20" i="4"/>
  <c r="AE20" i="4"/>
  <c r="M50" i="4"/>
  <c r="X50" i="4"/>
  <c r="L40" i="4"/>
  <c r="R30" i="4"/>
  <c r="AJ20" i="4"/>
  <c r="AD20" i="4"/>
  <c r="AD50" i="4"/>
  <c r="L50" i="4"/>
  <c r="AD40" i="4"/>
  <c r="AJ30" i="4"/>
  <c r="X20" i="4"/>
  <c r="R20" i="4"/>
  <c r="X10" i="4"/>
  <c r="R50" i="4"/>
  <c r="AJ40" i="4"/>
  <c r="R40" i="4"/>
  <c r="X30" i="4"/>
  <c r="L20" i="4"/>
  <c r="AD10" i="4"/>
  <c r="L10" i="4"/>
  <c r="X40" i="4"/>
  <c r="AJ10" i="4"/>
  <c r="AD30" i="4"/>
  <c r="L30" i="4"/>
  <c r="AC42" i="2"/>
  <c r="AJ50" i="4"/>
  <c r="R10" i="4"/>
  <c r="Z39" i="2"/>
  <c r="Y38" i="2"/>
  <c r="Z38" i="2"/>
  <c r="AA19" i="4"/>
  <c r="AG49" i="4"/>
  <c r="U29" i="4"/>
  <c r="AG29" i="4"/>
  <c r="U19" i="4"/>
  <c r="AM19" i="4"/>
  <c r="AA29" i="4"/>
  <c r="O29" i="4"/>
  <c r="AM29" i="4"/>
  <c r="AM9" i="4"/>
  <c r="U39" i="4"/>
  <c r="AA49" i="4"/>
  <c r="U49" i="4"/>
  <c r="O9" i="4"/>
  <c r="AC39" i="2"/>
  <c r="AG39" i="4"/>
  <c r="U9" i="4"/>
  <c r="AA39" i="4"/>
  <c r="AA9" i="4"/>
  <c r="AM39" i="4"/>
  <c r="O39" i="4"/>
  <c r="AG9" i="4"/>
  <c r="O49" i="4"/>
  <c r="AG19" i="4"/>
  <c r="AM49" i="4"/>
  <c r="O19" i="4"/>
  <c r="AA36" i="2"/>
  <c r="AE29" i="4" s="1"/>
  <c r="AB37" i="2"/>
  <c r="R9" i="4"/>
  <c r="AJ9" i="4"/>
  <c r="R49" i="4"/>
  <c r="AJ29" i="4"/>
  <c r="X39" i="4"/>
  <c r="R29" i="4"/>
  <c r="L29" i="4"/>
  <c r="L49" i="4"/>
  <c r="X19" i="4"/>
  <c r="R19" i="4"/>
  <c r="R39" i="4"/>
  <c r="AJ49" i="4"/>
  <c r="L39" i="4"/>
  <c r="X29" i="4"/>
  <c r="AD39" i="4"/>
  <c r="AD29" i="4"/>
  <c r="X9" i="4"/>
  <c r="AC35" i="2"/>
  <c r="AD49" i="4"/>
  <c r="L19" i="4"/>
  <c r="AJ39" i="4"/>
  <c r="AD19" i="4"/>
  <c r="AD9" i="4"/>
  <c r="X49" i="4"/>
  <c r="AJ19" i="4"/>
  <c r="Z21" i="2"/>
  <c r="X25" i="2" s="1"/>
  <c r="Y25" i="2" s="1"/>
  <c r="Y33" i="2"/>
  <c r="Z33" i="2"/>
  <c r="Z24" i="2"/>
  <c r="Y24" i="2"/>
  <c r="AD48" i="4"/>
  <c r="R48" i="4"/>
  <c r="AJ48" i="4"/>
  <c r="X48" i="4"/>
  <c r="L48" i="4"/>
  <c r="AJ38" i="4"/>
  <c r="X38" i="4"/>
  <c r="L38" i="4"/>
  <c r="AD38" i="4"/>
  <c r="R38" i="4"/>
  <c r="AD28" i="4"/>
  <c r="R28" i="4"/>
  <c r="AJ28" i="4"/>
  <c r="X28" i="4"/>
  <c r="L28" i="4"/>
  <c r="AJ18" i="4"/>
  <c r="X18" i="4"/>
  <c r="L18" i="4"/>
  <c r="AD18" i="4"/>
  <c r="R18" i="4"/>
  <c r="AD8" i="4"/>
  <c r="R8" i="4"/>
  <c r="AJ8" i="4"/>
  <c r="X8" i="4"/>
  <c r="L8" i="4"/>
  <c r="AC29" i="2"/>
  <c r="AA37" i="2" l="1"/>
  <c r="N39" i="4" s="1"/>
  <c r="AB38" i="2"/>
  <c r="AA38" i="2" s="1"/>
  <c r="AC38" i="2" s="1"/>
  <c r="X22" i="2"/>
  <c r="Z22" i="2" s="1"/>
  <c r="X26" i="2" s="1"/>
  <c r="Z25" i="2"/>
  <c r="X23" i="2"/>
  <c r="Y23" i="2" s="1"/>
  <c r="AE19" i="4"/>
  <c r="AK29" i="4"/>
  <c r="M39" i="4"/>
  <c r="AE39" i="4"/>
  <c r="AK19" i="4"/>
  <c r="AK49" i="4"/>
  <c r="AE9" i="4"/>
  <c r="S19" i="4"/>
  <c r="AK39" i="4"/>
  <c r="S39" i="4"/>
  <c r="AC36" i="2"/>
  <c r="M9" i="4"/>
  <c r="Y9" i="4"/>
  <c r="Y19" i="4"/>
  <c r="M49" i="4"/>
  <c r="AK9" i="4"/>
  <c r="Y49" i="4"/>
  <c r="S49" i="4"/>
  <c r="S29" i="4"/>
  <c r="M29" i="4"/>
  <c r="Y29" i="4"/>
  <c r="S9" i="4"/>
  <c r="Y39" i="4"/>
  <c r="M19" i="4"/>
  <c r="AE49" i="4"/>
  <c r="AC33" i="2"/>
  <c r="P29" i="4"/>
  <c r="AB49" i="4"/>
  <c r="V19" i="4"/>
  <c r="AH39" i="4"/>
  <c r="V9" i="4"/>
  <c r="J29" i="4"/>
  <c r="AH19" i="4"/>
  <c r="J49" i="4"/>
  <c r="AB9" i="4"/>
  <c r="P39" i="4"/>
  <c r="AH49" i="4"/>
  <c r="AB19" i="4"/>
  <c r="V49" i="4"/>
  <c r="P19" i="4"/>
  <c r="AB39" i="4"/>
  <c r="J9" i="4"/>
  <c r="V29" i="4"/>
  <c r="V39" i="4"/>
  <c r="P9" i="4"/>
  <c r="J39" i="4"/>
  <c r="AH9" i="4"/>
  <c r="AH29" i="4"/>
  <c r="P49" i="4"/>
  <c r="J19" i="4"/>
  <c r="AB29" i="4"/>
  <c r="Y22" i="2"/>
  <c r="Y26" i="2"/>
  <c r="Z26" i="2"/>
  <c r="Z23" i="2"/>
  <c r="AA11" i="2"/>
  <c r="AF29" i="4" l="1"/>
  <c r="Z39" i="4"/>
  <c r="T9" i="4"/>
  <c r="N19" i="4"/>
  <c r="AL29" i="4"/>
  <c r="Z9" i="4"/>
  <c r="T39" i="4"/>
  <c r="AF9" i="4"/>
  <c r="Z19" i="4"/>
  <c r="AF19" i="4"/>
  <c r="N29" i="4"/>
  <c r="N49" i="4"/>
  <c r="Z49" i="4"/>
  <c r="AL39" i="4"/>
  <c r="T49" i="4"/>
  <c r="AL49" i="4"/>
  <c r="AC37" i="2"/>
  <c r="T29" i="4"/>
  <c r="Z29" i="4"/>
  <c r="AF39" i="4"/>
  <c r="N9" i="4"/>
  <c r="T19" i="4"/>
  <c r="AL19" i="4"/>
  <c r="AL9" i="4"/>
  <c r="AF49" i="4"/>
  <c r="AA15" i="2"/>
  <c r="AC15" i="2" s="1"/>
  <c r="AA16" i="2"/>
  <c r="AC16" i="2" s="1"/>
  <c r="AA13" i="2"/>
  <c r="Y26" i="4" s="1"/>
  <c r="AC46" i="4"/>
  <c r="AC11" i="2"/>
  <c r="K26" i="4"/>
  <c r="Q16" i="4"/>
  <c r="K46" i="4"/>
  <c r="AC6" i="4"/>
  <c r="K36" i="4"/>
  <c r="AC26" i="4"/>
  <c r="AC36" i="4"/>
  <c r="AI16" i="4"/>
  <c r="AA12" i="2"/>
  <c r="AI46" i="4"/>
  <c r="W26" i="4"/>
  <c r="AI36" i="4"/>
  <c r="W36" i="4"/>
  <c r="W6" i="4"/>
  <c r="AC16" i="4"/>
  <c r="W46" i="4"/>
  <c r="Q26" i="4"/>
  <c r="Q6" i="4"/>
  <c r="K16" i="4"/>
  <c r="Q36" i="4"/>
  <c r="K6" i="4"/>
  <c r="W16" i="4"/>
  <c r="AI26" i="4"/>
  <c r="Q46" i="4"/>
  <c r="AI6" i="4"/>
  <c r="S46" i="4" l="1"/>
  <c r="S16" i="4"/>
  <c r="AE6" i="4"/>
  <c r="M26" i="4"/>
  <c r="M36" i="4"/>
  <c r="AE36" i="4"/>
  <c r="AE26" i="4"/>
  <c r="Y36" i="4"/>
  <c r="Y6" i="4"/>
  <c r="AK36" i="4"/>
  <c r="AK16" i="4"/>
  <c r="AK26" i="4"/>
  <c r="AC13" i="2"/>
  <c r="S26" i="4"/>
  <c r="AE16" i="4"/>
  <c r="AK6" i="4"/>
  <c r="M6" i="4"/>
  <c r="S6" i="4"/>
  <c r="AE46" i="4"/>
  <c r="Y16" i="4"/>
  <c r="Y46" i="4"/>
  <c r="S36" i="4"/>
  <c r="AK46" i="4"/>
  <c r="M46" i="4"/>
  <c r="M16" i="4"/>
  <c r="AA14" i="2"/>
  <c r="AB17" i="2"/>
  <c r="R16" i="4"/>
  <c r="AJ26" i="4"/>
  <c r="AD46" i="4"/>
  <c r="AJ46" i="4"/>
  <c r="L6" i="4"/>
  <c r="AJ6" i="4"/>
  <c r="L36" i="4"/>
  <c r="R26" i="4"/>
  <c r="R6" i="4"/>
  <c r="X26" i="4"/>
  <c r="AD36" i="4"/>
  <c r="L16" i="4"/>
  <c r="AD6" i="4"/>
  <c r="X16" i="4"/>
  <c r="R36" i="4"/>
  <c r="X6" i="4"/>
  <c r="AD26" i="4"/>
  <c r="L46" i="4"/>
  <c r="L26" i="4"/>
  <c r="AJ36" i="4"/>
  <c r="AJ16" i="4"/>
  <c r="X36" i="4"/>
  <c r="AC12" i="2"/>
  <c r="R46" i="4"/>
  <c r="AD16" i="4"/>
  <c r="X46" i="4"/>
  <c r="AA17" i="2" l="1"/>
  <c r="AM36" i="4" s="1"/>
  <c r="AB18" i="2"/>
  <c r="AB19" i="2" s="1"/>
  <c r="AB20" i="2" s="1"/>
  <c r="AB21" i="2" s="1"/>
  <c r="AL16" i="4"/>
  <c r="T26" i="4"/>
  <c r="AL36" i="4"/>
  <c r="Z26" i="4"/>
  <c r="N26" i="4"/>
  <c r="Z46" i="4"/>
  <c r="Z6" i="4"/>
  <c r="N46" i="4"/>
  <c r="Z16" i="4"/>
  <c r="AF16" i="4"/>
  <c r="AL46" i="4"/>
  <c r="T16" i="4"/>
  <c r="AF36" i="4"/>
  <c r="AC14" i="2"/>
  <c r="T36" i="4"/>
  <c r="N6" i="4"/>
  <c r="N16" i="4"/>
  <c r="T46" i="4"/>
  <c r="AL6" i="4"/>
  <c r="N36" i="4"/>
  <c r="AL26" i="4"/>
  <c r="AF46" i="4"/>
  <c r="AF6" i="4"/>
  <c r="Z36" i="4"/>
  <c r="T6" i="4"/>
  <c r="AF26" i="4"/>
  <c r="AB22" i="2" l="1"/>
  <c r="AB23" i="2"/>
  <c r="AB24" i="2" s="1"/>
  <c r="O46" i="4"/>
  <c r="AG36" i="4"/>
  <c r="U36" i="4"/>
  <c r="AM6" i="4"/>
  <c r="AG46" i="4"/>
  <c r="AM16" i="4"/>
  <c r="U26" i="4"/>
  <c r="O26" i="4"/>
  <c r="AA6" i="4"/>
  <c r="AM26" i="4"/>
  <c r="AA16" i="4"/>
  <c r="AG6" i="4"/>
  <c r="AM46" i="4"/>
  <c r="O6" i="4"/>
  <c r="AA26" i="4"/>
  <c r="AC17" i="2"/>
  <c r="U46" i="4"/>
  <c r="AA36" i="4"/>
  <c r="U16" i="4"/>
  <c r="AG26" i="4"/>
  <c r="AG16" i="4"/>
  <c r="U6" i="4"/>
  <c r="O36" i="4"/>
  <c r="O16" i="4"/>
  <c r="AA46" i="4"/>
  <c r="AA18" i="2"/>
  <c r="AA19" i="2" l="1"/>
  <c r="AB47" i="4"/>
  <c r="J7" i="4"/>
  <c r="AB17" i="4"/>
  <c r="V27" i="4"/>
  <c r="J17" i="4"/>
  <c r="AB27" i="4"/>
  <c r="AH27" i="4"/>
  <c r="AB7" i="4"/>
  <c r="V47" i="4"/>
  <c r="AH37" i="4"/>
  <c r="P37" i="4"/>
  <c r="V37" i="4"/>
  <c r="AB37" i="4"/>
  <c r="AH17" i="4"/>
  <c r="AH7" i="4"/>
  <c r="V7" i="4"/>
  <c r="AC18" i="2"/>
  <c r="P47" i="4"/>
  <c r="AH47" i="4"/>
  <c r="J47" i="4"/>
  <c r="J37" i="4"/>
  <c r="P27" i="4"/>
  <c r="P17" i="4"/>
  <c r="P7" i="4"/>
  <c r="J27" i="4"/>
  <c r="V17" i="4"/>
  <c r="AC27" i="4" l="1"/>
  <c r="AI47" i="4"/>
  <c r="AC17" i="4"/>
  <c r="W27" i="4"/>
  <c r="AC47" i="4"/>
  <c r="W17" i="4"/>
  <c r="Q47" i="4"/>
  <c r="K17" i="4"/>
  <c r="W37" i="4"/>
  <c r="AI7" i="4"/>
  <c r="AI17" i="4"/>
  <c r="K47" i="4"/>
  <c r="AC7" i="4"/>
  <c r="AI37" i="4"/>
  <c r="Q7" i="4"/>
  <c r="AI27" i="4"/>
  <c r="W47" i="4"/>
  <c r="Q17" i="4"/>
  <c r="AC37" i="4"/>
  <c r="K7" i="4"/>
  <c r="Q37" i="4"/>
  <c r="AC19" i="2"/>
  <c r="Q27" i="4"/>
  <c r="K37" i="4"/>
  <c r="W7" i="4"/>
  <c r="K27" i="4"/>
  <c r="AA20" i="2"/>
  <c r="AD17" i="4" l="1"/>
  <c r="X37" i="4"/>
  <c r="AJ7" i="4"/>
  <c r="AJ47" i="4"/>
  <c r="AJ27" i="4"/>
  <c r="L7" i="4"/>
  <c r="AJ37" i="4"/>
  <c r="R37" i="4"/>
  <c r="R47" i="4"/>
  <c r="L27" i="4"/>
  <c r="X17" i="4"/>
  <c r="L37" i="4"/>
  <c r="X7" i="4"/>
  <c r="AD27" i="4"/>
  <c r="R27" i="4"/>
  <c r="AD37" i="4"/>
  <c r="X27" i="4"/>
  <c r="L47" i="4"/>
  <c r="R17" i="4"/>
  <c r="X47" i="4"/>
  <c r="R7" i="4"/>
  <c r="AD7" i="4"/>
  <c r="AC20" i="2"/>
  <c r="AJ17" i="4"/>
  <c r="L17" i="4"/>
  <c r="AD47" i="4"/>
  <c r="AB26" i="2"/>
  <c r="AA26" i="2" s="1"/>
  <c r="AA22" i="2"/>
  <c r="AA21" i="2"/>
  <c r="AA23" i="2" l="1"/>
  <c r="AC23" i="2" s="1"/>
  <c r="AM47" i="4"/>
  <c r="AA37" i="4"/>
  <c r="AG27" i="4"/>
  <c r="AG47" i="4"/>
  <c r="AM17" i="4"/>
  <c r="O47" i="4"/>
  <c r="O17" i="4"/>
  <c r="AA27" i="4"/>
  <c r="O7" i="4"/>
  <c r="O37" i="4"/>
  <c r="U27" i="4"/>
  <c r="AC26" i="2"/>
  <c r="U17" i="4"/>
  <c r="U47" i="4"/>
  <c r="AA7" i="4"/>
  <c r="AG37" i="4"/>
  <c r="U7" i="4"/>
  <c r="U37" i="4"/>
  <c r="AA47" i="4"/>
  <c r="O27" i="4"/>
  <c r="AM27" i="4"/>
  <c r="AM37" i="4"/>
  <c r="AA17" i="4"/>
  <c r="AG7" i="4"/>
  <c r="AM7" i="4"/>
  <c r="AG17" i="4"/>
  <c r="AK47" i="4"/>
  <c r="Y17" i="4"/>
  <c r="Y7" i="4"/>
  <c r="Y37" i="4"/>
  <c r="M27" i="4"/>
  <c r="AE27" i="4"/>
  <c r="M47" i="4"/>
  <c r="AC21" i="2"/>
  <c r="AK37" i="4"/>
  <c r="AK27" i="4"/>
  <c r="AE47" i="4"/>
  <c r="AE37" i="4"/>
  <c r="S27" i="4"/>
  <c r="S17" i="4"/>
  <c r="AE17" i="4"/>
  <c r="AK7" i="4"/>
  <c r="AE7" i="4"/>
  <c r="AK17" i="4"/>
  <c r="S7" i="4"/>
  <c r="S37" i="4"/>
  <c r="Y47" i="4"/>
  <c r="M7" i="4"/>
  <c r="Y27" i="4"/>
  <c r="M17" i="4"/>
  <c r="S47" i="4"/>
  <c r="M37" i="4"/>
  <c r="T27" i="4"/>
  <c r="AF47" i="4"/>
  <c r="Z17" i="4"/>
  <c r="AL37" i="4"/>
  <c r="T7" i="4"/>
  <c r="AF27" i="4"/>
  <c r="AL17" i="4"/>
  <c r="N47" i="4"/>
  <c r="AF7" i="4"/>
  <c r="T37" i="4"/>
  <c r="AC22" i="2"/>
  <c r="N27" i="4"/>
  <c r="Z47" i="4"/>
  <c r="T17" i="4"/>
  <c r="AF37" i="4"/>
  <c r="N7" i="4"/>
  <c r="Z27" i="4"/>
  <c r="AL47" i="4"/>
  <c r="AF17" i="4"/>
  <c r="N37" i="4"/>
  <c r="Z7" i="4"/>
  <c r="AL27" i="4"/>
  <c r="T47" i="4"/>
  <c r="N17" i="4"/>
  <c r="Z37" i="4"/>
  <c r="AL7" i="4"/>
  <c r="AA24" i="2" l="1"/>
  <c r="AC24" i="2" s="1"/>
  <c r="AB25" i="2"/>
  <c r="AA25" i="2" s="1"/>
  <c r="AC25" i="2" s="1"/>
</calcChain>
</file>

<file path=xl/comments1.xml><?xml version="1.0" encoding="utf-8"?>
<comments xmlns="http://schemas.openxmlformats.org/spreadsheetml/2006/main">
  <authors>
    <author/>
  </authors>
  <commentList>
    <comment ref="E8" authorId="0" shapeId="0">
      <text>
        <r>
          <rPr>
            <sz val="11"/>
            <rFont val="Calibri"/>
            <family val="2"/>
            <scheme val="minor"/>
          </rPr>
          <t>Calidad:
Inicia con Posibilidad de
¿Qué? Impacto
¿Cómo? Causa Inmediata
¿Por qué? Causa Raiz</t>
        </r>
      </text>
    </comment>
    <comment ref="G8" authorId="0" shapeId="0">
      <text>
        <r>
          <rPr>
            <sz val="11"/>
            <rFont val="Calibri"/>
            <family val="2"/>
            <scheme val="minor"/>
          </rPr>
          <t>Calidad:
Exposición al riesgo del proceso o actividad que se este analizando</t>
        </r>
      </text>
    </comment>
    <comment ref="P8" authorId="0" shapeId="0">
      <text>
        <r>
          <rPr>
            <sz val="11"/>
            <rFont val="Calibri"/>
            <family val="2"/>
            <scheme val="minor"/>
          </rPr>
          <t>Calidad:
Responsable 
Acción
Complemento</t>
        </r>
      </text>
    </comment>
    <comment ref="E18" authorId="0" shapeId="0">
      <text>
        <r>
          <rPr>
            <sz val="11"/>
            <rFont val="Calibri"/>
            <family val="2"/>
            <scheme val="minor"/>
          </rPr>
          <t>Calidad:
Acción u omisión
Uso del Poder 
Desviar la gestión de lo público
Beneficio privado</t>
        </r>
      </text>
    </comment>
  </commentList>
</comments>
</file>

<file path=xl/sharedStrings.xml><?xml version="1.0" encoding="utf-8"?>
<sst xmlns="http://schemas.openxmlformats.org/spreadsheetml/2006/main" count="530" uniqueCount="259">
  <si>
    <t>Matriz Mapa de Riesgos</t>
  </si>
  <si>
    <r>
      <rPr>
        <sz val="10"/>
        <rFont val="Times New Roman"/>
        <family val="1"/>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Times New Roman"/>
        <family val="1"/>
      </rPr>
      <t>Guía para la Administración del Riesgo y el diseño de controles V5</t>
    </r>
    <r>
      <rPr>
        <sz val="10"/>
        <rFont val="Times New Roman"/>
        <family val="1"/>
      </rPr>
      <t>. El formato cuenta con celdas parametrizadas y permite contar con los respectivos mapas de calor para riesgo inherente y riesgo residual.</t>
    </r>
  </si>
  <si>
    <t>Orientaciones Generales</t>
  </si>
  <si>
    <r>
      <rPr>
        <sz val="11"/>
        <rFont val="Times New Roman"/>
        <family val="1"/>
      </rPr>
      <t xml:space="preserve">Antes de iniciar con el diligenciamiento de la información en la matriz, se requiere haber avanzado en el análisis del </t>
    </r>
    <r>
      <rPr>
        <b/>
        <sz val="11"/>
        <rFont val="Times New Roman"/>
        <family val="1"/>
      </rPr>
      <t>proceso, su objetivo, alcance, actividades clave</t>
    </r>
    <r>
      <rPr>
        <sz val="11"/>
        <rFont val="Times New Roman"/>
        <family val="1"/>
      </rPr>
      <t xml:space="preserve">, considere los lineamientos establecidos en el </t>
    </r>
    <r>
      <rPr>
        <b/>
        <sz val="11"/>
        <color rgb="FFE36C09"/>
        <rFont val="Times New Roman"/>
        <family val="1"/>
      </rPr>
      <t>Paso 2: identificación del riesgo</t>
    </r>
    <r>
      <rPr>
        <sz val="11"/>
        <rFont val="Times New Roman"/>
        <family val="1"/>
      </rPr>
      <t xml:space="preserve">, donde se explica ampliamente las bases para adelanter este análisis.
Así mismo, considere en el </t>
    </r>
    <r>
      <rPr>
        <b/>
        <sz val="11"/>
        <color rgb="FFE36C09"/>
        <rFont val="Times New Roman"/>
        <family val="1"/>
      </rPr>
      <t>Paso 3: valoración del riesgo</t>
    </r>
    <r>
      <rPr>
        <sz val="11"/>
        <rFont val="Times New Roman"/>
        <family val="1"/>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Times New Roman"/>
        <family val="1"/>
      </rPr>
      <t>NOTA:</t>
    </r>
    <r>
      <rPr>
        <sz val="11"/>
        <rFont val="Times New Roman"/>
        <family val="1"/>
      </rPr>
      <t xml:space="preserve"> Si lo considera pertinente, es posible agregar hojas de trabajo adicionales al presente formato que permitan incluir la traza de estos análisis.</t>
    </r>
  </si>
  <si>
    <r>
      <rPr>
        <sz val="10"/>
        <rFont val="Times New Roman"/>
        <family val="1"/>
      </rPr>
      <t xml:space="preserve">El archivo contiene las siguientes hojas:
-   </t>
    </r>
    <r>
      <rPr>
        <b/>
        <sz val="11"/>
        <rFont val="Times New Roman"/>
        <family val="1"/>
      </rPr>
      <t>Hoja 1 Instructivo</t>
    </r>
    <r>
      <rPr>
        <sz val="10"/>
        <rFont val="Times New Roman"/>
        <family val="1"/>
      </rPr>
      <t xml:space="preserve">
 -  </t>
    </r>
    <r>
      <rPr>
        <b/>
        <sz val="11"/>
        <rFont val="Times New Roman"/>
        <family val="1"/>
      </rPr>
      <t xml:space="preserve">Hoja 2 Mapa Final: </t>
    </r>
    <r>
      <rPr>
        <sz val="10"/>
        <rFont val="Times New Roman"/>
        <family val="1"/>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</si>
  <si>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</si>
  <si>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</si>
  <si>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</si>
  <si>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</si>
  <si>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</si>
  <si>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</si>
  <si>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</si>
  <si>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</si>
  <si>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</si>
  <si>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</si>
  <si>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</si>
  <si>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</si>
  <si>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</si>
  <si>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</si>
  <si>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</si>
  <si>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</si>
  <si>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</si>
  <si>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rFont val="Times New Roman"/>
        <family val="1"/>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Times New Roman"/>
        <family val="1"/>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</si>
  <si>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</si>
  <si>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</si>
  <si>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</si>
  <si>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</si>
  <si>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</si>
  <si>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</si>
  <si>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</si>
  <si>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</si>
  <si>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</si>
  <si>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rFont val="Times New Roman"/>
        <family val="1"/>
      </rPr>
      <t xml:space="preserve">Recuerde que el control se define como la medida que permite reducir o mitigar un riesgo. Defina el control (es) que atacan la causa raíz del riesgo, considere la estructura explicada en la guía: </t>
    </r>
    <r>
      <rPr>
        <b/>
        <sz val="9"/>
        <color rgb="FFE36C09"/>
        <rFont val="Times New Roman"/>
        <family val="1"/>
      </rPr>
      <t>Responsable de ejecutar el control + Acción + Complemento</t>
    </r>
  </si>
  <si>
    <t>Afectación</t>
  </si>
  <si>
    <t>Esta casilla no se diligencia, depende de la selección en la columna R.</t>
  </si>
  <si>
    <r>
      <rPr>
        <b/>
        <sz val="9"/>
        <rFont val="Times New Roman"/>
        <family val="1"/>
      </rPr>
      <t xml:space="preserve">ATRIBUTOS EFICIENCIA
</t>
    </r>
    <r>
      <rPr>
        <sz val="9"/>
        <rFont val="Times New Roman"/>
        <family val="1"/>
      </rPr>
      <t>Tipo</t>
    </r>
  </si>
  <si>
    <t>Utilice la lista de despligue que se encuentra parametrizada, le aparecerán las opciones: i)Preventivo, ii)Detectivo, iii)Correctivo.</t>
  </si>
  <si>
    <r>
      <rPr>
        <b/>
        <sz val="9"/>
        <rFont val="Times New Roman"/>
        <family val="1"/>
      </rPr>
      <t xml:space="preserve">ATRIBUTOS EFICIENCIA
</t>
    </r>
    <r>
      <rPr>
        <sz val="9"/>
        <rFont val="Times New Roman"/>
        <family val="1"/>
      </rPr>
      <t>Implementación</t>
    </r>
  </si>
  <si>
    <t>Utilice la lista de despligue que se encuentra parametrizada, le aparecerán las opciones: i)Automático, ii)Manual.</t>
  </si>
  <si>
    <r>
      <rPr>
        <b/>
        <sz val="9"/>
        <rFont val="Times New Roman"/>
        <family val="1"/>
      </rPr>
      <t xml:space="preserve">ATRIBUTOS EFICIENCIA
</t>
    </r>
    <r>
      <rPr>
        <sz val="9"/>
        <rFont val="Times New Roman"/>
        <family val="1"/>
      </rPr>
      <t>Implementación</t>
    </r>
  </si>
  <si>
    <r>
      <rPr>
        <b/>
        <sz val="9"/>
        <rFont val="Times New Roman"/>
        <family val="1"/>
      </rPr>
      <t xml:space="preserve">ATRIBUTOS EFICIENCIA
</t>
    </r>
    <r>
      <rPr>
        <sz val="9"/>
        <rFont val="Times New Roman"/>
        <family val="1"/>
      </rPr>
      <t>Calificación</t>
    </r>
  </si>
  <si>
    <t xml:space="preserve">La matriz automáticamente hará el cálculo para el control analizado (Columna T) </t>
  </si>
  <si>
    <r>
      <rPr>
        <b/>
        <sz val="9"/>
        <rFont val="Times New Roman"/>
        <family val="1"/>
      </rPr>
      <t xml:space="preserve">ATRIBUTOS INFORMATIVOS
</t>
    </r>
    <r>
      <rPr>
        <sz val="9"/>
        <rFont val="Times New Roman"/>
        <family val="1"/>
      </rPr>
      <t>Documentación</t>
    </r>
  </si>
  <si>
    <t>Utilice la lista de despligue que se encuentra parametrizada, le aparecerán las opciones: i)Documentado, ii)Sin documentar.</t>
  </si>
  <si>
    <r>
      <rPr>
        <b/>
        <sz val="9"/>
        <rFont val="Times New Roman"/>
        <family val="1"/>
      </rPr>
      <t xml:space="preserve">ATRIBUTOS INFORMATIVOS
</t>
    </r>
    <r>
      <rPr>
        <sz val="9"/>
        <rFont val="Times New Roman"/>
        <family val="1"/>
      </rPr>
      <t>Frecuencia</t>
    </r>
  </si>
  <si>
    <t>Utilice la lista de despligue que se encuentra parametrizada, le aparecerán las opciones: i)Continua, ii)Aleatoria.</t>
  </si>
  <si>
    <r>
      <rPr>
        <b/>
        <sz val="9"/>
        <rFont val="Times New Roman"/>
        <family val="1"/>
      </rPr>
      <t xml:space="preserve">ATRIBUTOS INFORMATIVOS
</t>
    </r>
    <r>
      <rPr>
        <sz val="9"/>
        <rFont val="Times New Roman"/>
        <family val="1"/>
      </rPr>
      <t>Registro</t>
    </r>
  </si>
  <si>
    <t>Utilice la lista de despligue que se encuentra parametrizada, le aparecerán las opciones: i)Con Registro, ii) Sin Registro.</t>
  </si>
  <si>
    <t>Evaluación del Nivel de Riesgo - Nivel de Riesgo Residual</t>
  </si>
  <si>
    <r>
      <rPr>
        <sz val="9"/>
        <rFont val="Times New Roman"/>
        <family val="1"/>
      </rPr>
      <t>La matriz automáticamente hará el cálculo, acorde con el control o controles definidos con sus atributos analizados, lo que permitirá establecer el</t>
    </r>
    <r>
      <rPr>
        <b/>
        <sz val="9"/>
        <color rgb="FFE36C09"/>
        <rFont val="Times New Roman"/>
        <family val="1"/>
      </rPr>
      <t xml:space="preserve"> nivel de riesgo inherente</t>
    </r>
    <r>
      <rPr>
        <sz val="9"/>
        <rFont val="Times New Roman"/>
        <family val="1"/>
      </rPr>
      <t xml:space="preserve"> (Columnas Y- Z- AA -AB- AC).</t>
    </r>
  </si>
  <si>
    <t>Tratamiento</t>
  </si>
  <si>
    <t>Utilice la lista de despligue que se encuentra parametrizada, le aparecerán las opciones: i)Aceptar, ii)Evitar, iii)Reducir (compartir), iv)Reducir (mitigar).</t>
  </si>
  <si>
    <r>
      <rPr>
        <b/>
        <sz val="9"/>
        <rFont val="Times New Roman"/>
        <family val="1"/>
      </rPr>
      <t xml:space="preserve">Plan de Acción
</t>
    </r>
    <r>
      <rPr>
        <sz val="9"/>
        <rFont val="Times New Roman"/>
        <family val="1"/>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</si>
  <si>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</si>
  <si>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</si>
  <si>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</si>
  <si>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rFont val="Times New Roman"/>
        <family val="1"/>
      </rPr>
      <t xml:space="preserve"> -</t>
    </r>
    <r>
      <rPr>
        <sz val="11"/>
        <rFont val="Times New Roman"/>
        <family val="1"/>
      </rPr>
      <t xml:space="preserve"> </t>
    </r>
    <r>
      <rPr>
        <b/>
        <sz val="11"/>
        <rFont val="Times New Roman"/>
        <family val="1"/>
      </rPr>
      <t xml:space="preserve"> Hoja 3 Matriz de Calor Inherente: </t>
    </r>
    <r>
      <rPr>
        <sz val="11"/>
        <rFont val="Times New Roman"/>
        <family val="1"/>
      </rPr>
      <t xml:space="preserve"> En esta hoja, en la medida en que ese diligencia el Mapa Final, se verán reflejados los riesgos en su zona correspondiente. Esta hoja no se diligencia se genera de manera automática.</t>
    </r>
  </si>
  <si>
    <r>
      <rPr>
        <sz val="10"/>
        <rFont val="Times New Roman"/>
        <family val="1"/>
      </rPr>
      <t xml:space="preserve"> -</t>
    </r>
    <r>
      <rPr>
        <sz val="11"/>
        <rFont val="Times New Roman"/>
        <family val="1"/>
      </rPr>
      <t xml:space="preserve"> </t>
    </r>
    <r>
      <rPr>
        <b/>
        <sz val="11"/>
        <rFont val="Times New Roman"/>
        <family val="1"/>
      </rPr>
      <t xml:space="preserve"> Hoja 4 Matriz de Calor Residual: </t>
    </r>
    <r>
      <rPr>
        <sz val="11"/>
        <rFont val="Times New Roman"/>
        <family val="1"/>
      </rPr>
      <t>En esta hoja, en la medida en que ese diligencia el Mapa Final, se verán reflejados los riesgos en su zona correspondiente. Esta hoja no se diligencia se genera de manera automática.</t>
    </r>
  </si>
  <si>
    <r>
      <rPr>
        <sz val="10"/>
        <rFont val="Times New Roman"/>
        <family val="1"/>
      </rPr>
      <t xml:space="preserve"> -</t>
    </r>
    <r>
      <rPr>
        <sz val="11"/>
        <rFont val="Times New Roman"/>
        <family val="1"/>
      </rPr>
      <t xml:space="preserve"> </t>
    </r>
    <r>
      <rPr>
        <b/>
        <sz val="11"/>
        <rFont val="Times New Roman"/>
        <family val="1"/>
      </rPr>
      <t xml:space="preserve"> Hoja 5 Tabla de probabilidad: </t>
    </r>
    <r>
      <rPr>
        <sz val="11"/>
        <rFont val="Times New Roman"/>
        <family val="1"/>
      </rPr>
      <t>Tabla referente para todos los cálculos (no se diligencia)</t>
    </r>
  </si>
  <si>
    <r>
      <rPr>
        <sz val="10"/>
        <rFont val="Times New Roman"/>
        <family val="1"/>
      </rPr>
      <t xml:space="preserve"> -</t>
    </r>
    <r>
      <rPr>
        <sz val="11"/>
        <rFont val="Times New Roman"/>
        <family val="1"/>
      </rPr>
      <t xml:space="preserve"> </t>
    </r>
    <r>
      <rPr>
        <b/>
        <sz val="11"/>
        <rFont val="Times New Roman"/>
        <family val="1"/>
      </rPr>
      <t xml:space="preserve"> Hoja 6 Tabla de Impacto: </t>
    </r>
    <r>
      <rPr>
        <sz val="11"/>
        <rFont val="Times New Roman"/>
        <family val="1"/>
      </rPr>
      <t>Tabla referente para todos los cálculos (no se diligencia)</t>
    </r>
  </si>
  <si>
    <r>
      <rPr>
        <sz val="10"/>
        <rFont val="Times New Roman"/>
        <family val="1"/>
      </rPr>
      <t xml:space="preserve"> -</t>
    </r>
    <r>
      <rPr>
        <sz val="11"/>
        <rFont val="Times New Roman"/>
        <family val="1"/>
      </rPr>
      <t xml:space="preserve"> </t>
    </r>
    <r>
      <rPr>
        <b/>
        <sz val="11"/>
        <rFont val="Times New Roman"/>
        <family val="1"/>
      </rPr>
      <t xml:space="preserve"> Hoja 7 Tabla de Valoración de Controles: </t>
    </r>
    <r>
      <rPr>
        <sz val="11"/>
        <rFont val="Times New Roman"/>
        <family val="1"/>
      </rPr>
      <t>Tabla referente para todos los cálculos (no se diligencia)</t>
    </r>
  </si>
  <si>
    <t xml:space="preserve">Formato Mapa Riesgos </t>
  </si>
  <si>
    <t>Proceso/
Subproceso: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</si>
  <si>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</si>
  <si>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</si>
  <si>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</si>
  <si>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</si>
  <si>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</si>
  <si>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</si>
  <si>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</si>
  <si>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</si>
  <si>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</si>
  <si>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</si>
  <si>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</si>
  <si>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</si>
  <si>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</si>
  <si>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</si>
  <si>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</si>
  <si>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</si>
  <si>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</si>
  <si>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</si>
  <si>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</si>
  <si>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</si>
  <si>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</si>
  <si>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</si>
  <si>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</si>
  <si>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</si>
  <si>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</si>
  <si>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</si>
  <si>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</si>
  <si>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</si>
  <si>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</si>
  <si>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</si>
  <si>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Reputacional</t>
  </si>
  <si>
    <t xml:space="preserve">Desactualización de la información docuemntad del SGC </t>
  </si>
  <si>
    <t>Coordinador de calidad con las competencias</t>
  </si>
  <si>
    <t xml:space="preserve">Posibilidad de perdida reputacional por Desactualización de la información documentada del sistema de gestión de calidad debido a implementar acciones diferentes al procedimiento </t>
  </si>
  <si>
    <t>Usuarios, productos y practicas , organizacionales</t>
  </si>
  <si>
    <t xml:space="preserve">     El riesgo afecta la imagen de la entidad internamente, de conocimiento general, nivel interno, de junta dircetiva y accionistas y/o de provedores</t>
  </si>
  <si>
    <t xml:space="preserve">El lider del proceso recluta hojas de vida de </t>
  </si>
  <si>
    <t>Detectivo</t>
  </si>
  <si>
    <t>Manual</t>
  </si>
  <si>
    <t>Documentado</t>
  </si>
  <si>
    <t>Continua</t>
  </si>
  <si>
    <t>Con Registro</t>
  </si>
  <si>
    <t>Aceptar</t>
  </si>
  <si>
    <t xml:space="preserve">Ajustar proyecto para Tercerizar el SGC </t>
  </si>
  <si>
    <t>Jefe de la OPGI</t>
  </si>
  <si>
    <t>Preventivo</t>
  </si>
  <si>
    <t>Aleatoria</t>
  </si>
  <si>
    <t>Correctivo</t>
  </si>
  <si>
    <r>
      <rPr>
        <b/>
        <sz val="11"/>
        <color rgb="FFE36C09"/>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</si>
  <si>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</si>
  <si>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</si>
  <si>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</si>
  <si>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</si>
  <si>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</si>
  <si>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</si>
  <si>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</si>
  <si>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</si>
  <si>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</si>
  <si>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</si>
  <si>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</si>
  <si>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</si>
  <si>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</si>
  <si>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</si>
  <si>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</si>
  <si>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</si>
  <si>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</si>
  <si>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</si>
  <si>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</si>
  <si>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</si>
  <si>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</si>
  <si>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</si>
  <si>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</si>
  <si>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</si>
  <si>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</si>
  <si>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</si>
  <si>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</si>
  <si>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</si>
  <si>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</si>
  <si>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</si>
  <si>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</si>
  <si>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</si>
  <si>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</si>
  <si>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</si>
  <si>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</si>
  <si>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</si>
  <si>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</si>
  <si>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</si>
  <si>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</si>
  <si>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</si>
  <si>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</si>
  <si>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</si>
  <si>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</si>
  <si>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</si>
  <si>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</si>
  <si>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</si>
  <si>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</si>
  <si>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</si>
  <si>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</si>
  <si>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</si>
  <si>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</si>
  <si>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</si>
  <si>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</si>
  <si>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</si>
  <si>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</si>
  <si>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</si>
  <si>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</si>
  <si>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</si>
  <si>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</si>
  <si>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</si>
  <si>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</si>
  <si>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</si>
  <si>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</si>
  <si>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</si>
  <si>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</si>
  <si>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</si>
  <si>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</si>
  <si>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</si>
  <si>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</si>
  <si>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</si>
  <si>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</si>
  <si>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</si>
  <si>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</si>
  <si>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</si>
  <si>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</si>
  <si>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</si>
  <si>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</si>
  <si>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</si>
  <si>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</si>
  <si>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</si>
  <si>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Times New Roman"/>
        <family val="1"/>
      </rPr>
      <t>*</t>
    </r>
    <r>
      <rPr>
        <b/>
        <sz val="12"/>
        <color rgb="FF000000"/>
        <rFont val="Times New Roman"/>
        <family val="1"/>
      </rPr>
      <t>Atributos de</t>
    </r>
    <r>
      <rPr>
        <b/>
        <sz val="12"/>
        <color rgb="FFE36C09"/>
        <rFont val="Times New Roman"/>
        <family val="1"/>
      </rPr>
      <t xml:space="preserve"> </t>
    </r>
    <r>
      <rPr>
        <b/>
        <sz val="12"/>
        <color rgb="FF000000"/>
        <rFont val="Times New Roman"/>
        <family val="1"/>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</si>
  <si>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</si>
  <si>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</si>
  <si>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</si>
  <si>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</si>
  <si>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</si>
  <si>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</si>
  <si>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</si>
  <si>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</si>
  <si>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</si>
  <si>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Times New Roman"/>
        <family val="1"/>
      </rPr>
      <t>*Nota 1:</t>
    </r>
    <r>
      <rPr>
        <sz val="12"/>
        <rFont val="Times New Roman"/>
        <family val="1"/>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</si>
  <si>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</si>
  <si>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</si>
  <si>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</si>
  <si>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</si>
  <si>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</si>
  <si>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</si>
  <si>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</si>
  <si>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</si>
  <si>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</si>
  <si>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</si>
  <si>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</si>
  <si>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</si>
  <si>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</si>
  <si>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</si>
  <si>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Registro Sustancial</t>
  </si>
  <si>
    <t>Registro Material</t>
  </si>
  <si>
    <t>Sin registro</t>
  </si>
  <si>
    <t>Reducir</t>
  </si>
  <si>
    <t>Gestión Gobierno</t>
  </si>
  <si>
    <t>Adoptar y desarrollar políticas institucionales de orden nacional, planes, programas, proyectos y normas con el fin de preservar la seguiridad y convivencia, acceso a la justicia, participación, fomentar el control social, contribuir a la implementación de los acuerdos de paz y posconflicto, coadyubar en la implementación de la politica pública de víctimas del conflicto armado, promoción y prevención de las vulnaraciones a los derechos humanos e infracciones al derecho internacional humanitario,  en funcion de la ciudadanía con enfoque etnico territorial, campesinos, comunales, entidades sin ánimo de lucro, victimas (del conflicto armado, trata de personas, violencias basadas en género), personas en proceso de reintegración y reincorporación, sustitución de cultivos de uso ilícito, migrantes y entidades de fuerza pública y organismos de seguridad  en el Departamento de Nariño.</t>
  </si>
  <si>
    <t>por multa y/o sanción</t>
  </si>
  <si>
    <t>por  deficiencia en la adopción y/o articulación de las acciones para el cumplimientde las  politicas públicas y el  incumplimieto a la normatividad aplicable  para la  subsecretaria de desarrollo comunitario</t>
  </si>
  <si>
    <t>El Subsecretario de Desarrollo Comunitario y/o Rol Competente, verifica el registro de informes emitidos sobre los procesos de inspección, vigilacia y control de las ESAL.</t>
  </si>
  <si>
    <t>El Subsecretario de Desarrollo Comunitario y/o Rol Competente, realizar el seguimiento y control de las PQRSD allegados a la dependencia.</t>
  </si>
  <si>
    <t>El Subsecretario de Desarrollo Comunitario y/o Rol Competente, verfica el cumplimientod de las medidas CERREM, y autos por ordenes judiciales.</t>
  </si>
  <si>
    <t>El Subsecretario de Desarrollo Comunitario y/o Rol Competente realizar seguimiento,  evaluación y control a los proyectos y políticas públicas, a través del monitoreo de los planes de acción.</t>
  </si>
  <si>
    <t>El Subsecretario de Desarrollo Comunitario y/o Rol Competente, verifica   las solicitudes para el reconocimiento de las personerías jurídicas de ESAL a través de los registros de radicados</t>
  </si>
  <si>
    <t>El Subsecretario de Desarrollo Comunitario y/o Rol Competente, verifica el registro de informes emitidos sobre los procesos de reconocimientos de personerías jurídicas, e inspección, vigilacia y control de organizaciones comunales</t>
  </si>
  <si>
    <t>El Subsecretario de Desarrollo Comunitario y/o Rol Competente reaaliza el seguimiento y monitoreo al plan de trabajo del consejo departamental de participación ciudadana, a través de las sesiones del consejo.</t>
  </si>
  <si>
    <t>El Subsecretario de Desarrollo Comunitario y/o Rol Competente, realizar la verficación de la satisfacción de los procesos de fortalecimiento integral de los grupos de valor de la Subsecretaria.</t>
  </si>
  <si>
    <t xml:space="preserve">por mala planificación de proyectos y procesos administrativos, desconocimiento e incumplimiento  de la normatividad aplicable a la subsecretaria de Gestión Pública </t>
  </si>
  <si>
    <t>El Subsecretario Gestión Pública y/o Rol Competente, realiza seguimiento y control a la convocatoria de integrantes de los comités, mesas, consejos.</t>
  </si>
  <si>
    <t>El Subsecretario Gestión Pública , en función de la secretaría  técnica del comité departamental de lucha contra la trata de personas, realiza el seguimiento y verficación de la entrega del reporte de caso para la atención a las victimas de trata de personas.</t>
  </si>
  <si>
    <t>El Subsecretario Gestión Pública y/o Rol Competente, verifica técnicamente el cumplimiento de los requisitos correspondientes al proyecto de inversión.</t>
  </si>
  <si>
    <t>El Subsecretario Gestión Pública en calidad de secretaria técnica, realiza el seguimiento a través de actas, ayudas de memoria, informes, solicitudes de información, avance  al cumplimiento de compromisos y actividades dentro de los  comités, mesas, o consejos.</t>
  </si>
  <si>
    <t>El Subsecretario Gestión Pública y/o Rol Competente, realiza la verificación del diseño,  ejecución y divulgación según aplique de las campañas.</t>
  </si>
  <si>
    <t>El Subsecretario Gestión Pública y/o Rol Competente, realiza la verificación a través de la supervisión, del cumplimiento a las acciones, actividades, procesos de la subsecretaría.</t>
  </si>
  <si>
    <t>El Subsecretario Gestión Pública  y/o Roles Competentes, identifican la necesidad de capacitación en normatividad legal vigente correspondiente a la Subsecretaría, por fallas en la aplicabilidad  de procesos.</t>
  </si>
  <si>
    <t>El Subsecretario Gestión Pública  y/o Roles Competentes, revisar y constatar que se realice el seguimiento al Plan de Desarrollo, cargue de la información al SPI (Seguimiento de Proyectos de Inversión) y  Plan de acción, para dar cumplimiento a las metas del plan de desarrollo y requerimientos de Entes de Control</t>
  </si>
  <si>
    <t>por  incumplimiento de las  politicas públicas y  la normatividad aplicable  para la  subsecretaria de paz y derechos humanos</t>
  </si>
  <si>
    <t>Posibilidad de Afectación económica y reputacional por multa y/o sanción de Entes de Control, por  incumplimiento de las  politicas públicas y  la normatividad aplicable  para la  subsecretaria de paz y derechos humanos</t>
  </si>
  <si>
    <t>El Subsecretario de Paz y Derechos Humanos y/o rol competente, hace el seguimiento del cumplimiento de metas del Plan de Desarrollo, y Plan de Acción,  a través del drive.</t>
  </si>
  <si>
    <t>El Secretario de Gobierno y/o Rol Competente, hace el seguimiento al cumplimiento de metas de plan de desarrollo, liquidaciones de convenios, contratos, vigencias expiradas, y seguimiento a las respuestas de solicitudes de información, requerimientos, derechos de petición, acciones de tutela entre otros.</t>
  </si>
  <si>
    <t>Desde el comité departamental de justicia transicional, se hace seguimiento al Plan de acción territorial para dar cumplimiento a la politica pública de víctimas, derechos humanos y paz y posconflicto.</t>
  </si>
  <si>
    <t>Contratistas y Supervisor, realizan el cargue de informe de actividades mensuales y certificado de cumplimiento mensual en SECOP II.</t>
  </si>
  <si>
    <t>El componente Nación Territorio, consolida y envía la información presupuestal de la subsecretaría de paz y derechos humanos, para el reporte del formato único territorial en cumplimiento de la política pública.</t>
  </si>
  <si>
    <t>El equipo jurídico, proyecta repuesta a acciones de tutela y se remite a la dirección general de jurídica de la gobernación, para efectos de revisión y aprobación.</t>
  </si>
  <si>
    <t>Por proceso disciplinario</t>
  </si>
  <si>
    <t>debido al incumplimieto de la normatividad legal en los lineamientos de la política pública de participación Ciudadana</t>
  </si>
  <si>
    <t>El Secretario de Gobierno y/o Rol Competente, realizar el seaguimiento y verificación del cronograma y plan de trabajo propuesto para la política pública de participación ciudadna.</t>
  </si>
  <si>
    <t>El Secretario de Gobierno y/o Rol Competente, Implementa planes de contingenia y riesgos,.</t>
  </si>
  <si>
    <t>El Secretario de Gobierno y/o Rol Competente, Implementa planes de contingenia para el desarrollo de Audiencia Pública de Rendición de Cuentas,</t>
  </si>
  <si>
    <t xml:space="preserve">El Secretario de Gobierno y/o Rol Competente, verifica que se de respuesta oportuna a las preguntas realizadas en  la audiciencia de rendición de cuentas. </t>
  </si>
  <si>
    <t>Posibilidad de Afectación económica y reputacional por multa y/o  sanción por  deficiencia en la adopción y/o articulación de las acciones para el cumplimiento de las  politicas públicas y el  incumplimiento a la normatividad aplicable  para la  subsecretaria de desarrollo comunitario</t>
  </si>
  <si>
    <t>Posibilidad de Afectación económica y reputacional por mala planificación de proyectos y procesos administrativos, desconocimiento e incumplimiento  de la normatividad aplicable a la subsecretaria de Gestión Pública</t>
  </si>
  <si>
    <t>Posibilidad de Afectación Reputacional por proceso disciplinario debido al incumplimiento de la normatividad legal en los lineamientos de la política pública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</si>
</sst>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7" x14ac:knownFonts="1">
    <font>
      <sz val="11"/>
      <name val="Calibri"/>
      <scheme val="minor"/>
    </font>
    <font>
      <sz val="11"/>
      <name val="Calibri"/>
      <family val="2"/>
    </font>
    <font>
      <b/>
      <sz val="14"/>
      <name val="Times New Roman"/>
      <family val="1"/>
    </font>
    <font>
      <sz val="11"/>
      <name val="Calibri"/>
      <family val="2"/>
    </font>
    <font>
      <sz val="10"/>
      <name val="Times New Roman"/>
      <family val="1"/>
    </font>
    <font>
      <b/>
      <u/>
      <sz val="11"/>
      <name val="Times New Roman"/>
      <family val="1"/>
    </font>
    <font>
      <sz val="11"/>
      <name val="Times New Roman"/>
      <family val="1"/>
    </font>
    <font>
      <b/>
      <u/>
      <sz val="11"/>
      <name val="Times New Roman"/>
      <family val="1"/>
    </font>
    <font>
      <b/>
      <sz val="11"/>
      <name val="Times New Roman"/>
      <family val="1"/>
    </font>
    <font>
      <b/>
      <sz val="10"/>
      <name val="Times New Roman"/>
      <family val="1"/>
    </font>
    <font>
      <b/>
      <sz val="9"/>
      <name val="Times New Roman"/>
      <family val="1"/>
    </font>
    <font>
      <sz val="9"/>
      <name val="Times New Roman"/>
      <family val="1"/>
    </font>
    <font>
      <sz val="10"/>
      <name val="Arial Narrow"/>
      <family val="2"/>
    </font>
    <font>
      <b/>
      <sz val="9"/>
      <name val="Arial Narrow"/>
      <family val="2"/>
    </font>
    <font>
      <sz val="9"/>
      <name val="Arial Narrow"/>
      <family val="2"/>
    </font>
    <font>
      <b/>
      <sz val="22"/>
      <name val="Arial Narrow"/>
      <family val="2"/>
    </font>
    <font>
      <sz val="11"/>
      <name val="Arial Narrow"/>
      <family val="2"/>
    </font>
    <font>
      <b/>
      <sz val="16"/>
      <name val="Arial Narrow"/>
      <family val="2"/>
    </font>
    <font>
      <sz val="14"/>
      <name val="Arial Narrow"/>
      <family val="2"/>
    </font>
    <font>
      <b/>
      <sz val="11"/>
      <name val="Arial Narrow"/>
      <family val="2"/>
    </font>
    <font>
      <b/>
      <sz val="12"/>
      <name val="Times New Roman"/>
      <family val="1"/>
    </font>
    <font>
      <b/>
      <sz val="22"/>
      <name val="Times New Roman"/>
      <family val="1"/>
    </font>
    <font>
      <b/>
      <sz val="40"/>
      <color rgb="FF000000"/>
      <name val="Times New Roman"/>
      <family val="1"/>
    </font>
    <font>
      <sz val="28"/>
      <name val="Times New Roman"/>
      <family val="1"/>
    </font>
    <font>
      <b/>
      <sz val="28"/>
      <color rgb="FF000000"/>
      <name val="Calibri"/>
      <family val="2"/>
    </font>
    <font>
      <b/>
      <sz val="36"/>
      <color rgb="FF000000"/>
      <name val="Times New Roman"/>
      <family val="1"/>
    </font>
    <font>
      <sz val="16"/>
      <name val="Calibri"/>
      <family val="2"/>
    </font>
    <font>
      <sz val="24"/>
      <name val="Times New Roman"/>
      <family val="1"/>
    </font>
    <font>
      <b/>
      <sz val="20"/>
      <name val="Times New Roman"/>
      <family val="1"/>
    </font>
    <font>
      <b/>
      <sz val="12"/>
      <color rgb="FF000000"/>
      <name val="Calibri"/>
      <family val="2"/>
    </font>
    <font>
      <b/>
      <sz val="24"/>
      <color rgb="FF000000"/>
      <name val="Times New Roman"/>
      <family val="1"/>
    </font>
    <font>
      <b/>
      <sz val="18"/>
      <color rgb="FF000000"/>
      <name val="Calibri"/>
      <family val="2"/>
    </font>
    <font>
      <b/>
      <sz val="18"/>
      <name val="Times New Roman"/>
      <family val="1"/>
    </font>
    <font>
      <sz val="18"/>
      <name val="Arial"/>
      <family val="2"/>
    </font>
    <font>
      <b/>
      <sz val="20"/>
      <color rgb="FF000000"/>
      <name val="Times New Roman"/>
      <family val="1"/>
    </font>
    <font>
      <sz val="20"/>
      <color rgb="FF000000"/>
      <name val="Times New Roman"/>
      <family val="1"/>
    </font>
    <font>
      <sz val="20"/>
      <color rgb="FFFFFFFF"/>
      <name val="Times New Roman"/>
      <family val="1"/>
    </font>
    <font>
      <b/>
      <sz val="26"/>
      <name val="Times New Roman"/>
      <family val="1"/>
    </font>
    <font>
      <sz val="26"/>
      <color rgb="FF000000"/>
      <name val="Times New Roman"/>
      <family val="1"/>
    </font>
    <font>
      <sz val="26"/>
      <color rgb="FFFFFFFF"/>
      <name val="Times New Roman"/>
      <family val="1"/>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10"/>
      <name val="Calibri"/>
      <family val="2"/>
    </font>
    <font>
      <b/>
      <sz val="14"/>
      <color rgb="FF000000"/>
      <name val="Times New Roman"/>
      <family val="1"/>
    </font>
    <font>
      <sz val="12"/>
      <name val="Times New Roman"/>
      <family val="1"/>
    </font>
    <font>
      <b/>
      <sz val="12"/>
      <color rgb="FF000000"/>
      <name val="Times New Roman"/>
      <family val="1"/>
    </font>
    <font>
      <sz val="12"/>
      <color rgb="FF000000"/>
      <name val="Times New Roman"/>
      <family val="1"/>
    </font>
    <font>
      <sz val="10"/>
      <color rgb="FF000000"/>
      <name val="Arial Narrow"/>
      <family val="2"/>
    </font>
    <font>
      <b/>
      <sz val="10"/>
      <color rgb="FFE36C09"/>
      <name val="Times New Roman"/>
      <family val="1"/>
    </font>
    <font>
      <b/>
      <sz val="11"/>
      <color rgb="FFE36C09"/>
      <name val="Times New Roman"/>
      <family val="1"/>
    </font>
    <font>
      <b/>
      <sz val="9"/>
      <color rgb="FFE36C09"/>
      <name val="Times New Roman"/>
      <family val="1"/>
    </font>
    <font>
      <b/>
      <sz val="11"/>
      <color rgb="FFE36C09"/>
      <name val="Arial Narrow"/>
      <family val="2"/>
    </font>
    <font>
      <b/>
      <sz val="12"/>
      <color rgb="FFE36C09"/>
      <name val="Times New Roman"/>
      <family val="1"/>
    </font>
    <font>
      <sz val="11"/>
      <name val="Calibri"/>
      <family val="2"/>
      <scheme val="minor"/>
    </font>
  </fonts>
  <fills count="16">
    <fill>
      <patternFill patternType="none"/>
    </fill>
    <fill>
      <patternFill patternType="gray125"/>
    </fill>
    <fill>
      <patternFill patternType="solid">
        <fgColor rgb="FFFABF8F"/>
        <bgColor rgb="FFFABF8F"/>
      </patternFill>
    </fill>
    <fill>
      <patternFill patternType="solid">
        <fgColor rgb="FFFFFF00"/>
        <bgColor rgb="FFFFFF00"/>
      </patternFill>
    </fill>
    <fill>
      <patternFill patternType="solid">
        <fgColor rgb="FFFBD4B4"/>
        <bgColor rgb="FFFBD4B4"/>
      </patternFill>
    </fill>
    <fill>
      <patternFill patternType="solid">
        <fgColor rgb="FFDBE5F1"/>
        <bgColor rgb="FFDBE5F1"/>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auto="1"/>
      </right>
      <top style="double">
        <color rgb="FF000000"/>
      </top>
      <bottom/>
      <diagonal/>
    </border>
    <border>
      <left style="thin">
        <color auto="1"/>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000000"/>
      </left>
      <right/>
      <top/>
      <bottom/>
      <diagonal/>
    </border>
    <border>
      <left/>
      <right style="medium">
        <color rgb="FF000000"/>
      </right>
      <top/>
      <bottom/>
      <diagonal/>
    </border>
    <border>
      <left style="medium">
        <color auto="1"/>
      </left>
      <right/>
      <top/>
      <bottom/>
      <diagonal/>
    </border>
    <border>
      <left/>
      <right style="medium">
        <color auto="1"/>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87">
    <xf numFmtId="0" fontId="0" fillId="0" borderId="0" xfId="0" applyFont="1" applyAlignment="1"/>
    <xf numFmtId="0" fontId="1" fillId="0" borderId="1" xfId="0" applyFont="1" applyBorder="1"/>
    <xf numFmtId="0" fontId="4" fillId="0" borderId="5" xfId="0" applyFont="1" applyBorder="1"/>
    <xf numFmtId="0" fontId="4" fillId="0" borderId="6" xfId="0" applyFont="1" applyBorder="1"/>
    <xf numFmtId="0" fontId="4" fillId="0" borderId="7" xfId="0" applyFont="1" applyBorder="1"/>
    <xf numFmtId="0" fontId="7" fillId="0" borderId="19" xfId="0" applyFont="1" applyBorder="1" applyAlignment="1">
      <alignment horizontal="left" vertical="top" wrapText="1"/>
    </xf>
    <xf numFmtId="0" fontId="8" fillId="0" borderId="1" xfId="0" applyFont="1" applyBorder="1" applyAlignment="1">
      <alignment horizontal="left" vertical="top" wrapText="1"/>
    </xf>
    <xf numFmtId="0" fontId="8" fillId="0" borderId="20" xfId="0" applyFont="1" applyBorder="1" applyAlignment="1">
      <alignment horizontal="left" vertical="top" wrapText="1"/>
    </xf>
    <xf numFmtId="0" fontId="4" fillId="0" borderId="19" xfId="0" applyFont="1" applyBorder="1"/>
    <xf numFmtId="0" fontId="4" fillId="0" borderId="1" xfId="0" applyFont="1" applyBorder="1"/>
    <xf numFmtId="0" fontId="9"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20" xfId="0" applyFont="1" applyBorder="1"/>
    <xf numFmtId="0" fontId="12" fillId="0" borderId="19" xfId="0" applyFont="1" applyBorder="1"/>
    <xf numFmtId="0" fontId="12" fillId="0" borderId="1" xfId="0" applyFont="1" applyBorder="1"/>
    <xf numFmtId="0" fontId="12" fillId="0" borderId="20" xfId="0" applyFont="1" applyBorder="1"/>
    <xf numFmtId="0" fontId="13" fillId="0" borderId="1" xfId="0" applyFont="1" applyBorder="1" applyAlignment="1">
      <alignment horizontal="left" vertical="center" wrapText="1"/>
    </xf>
    <xf numFmtId="0" fontId="14" fillId="0" borderId="1" xfId="0" applyFont="1" applyBorder="1" applyAlignment="1">
      <alignment horizontal="left" vertical="top" wrapText="1"/>
    </xf>
    <xf numFmtId="0" fontId="12" fillId="0" borderId="40" xfId="0" applyFont="1" applyBorder="1"/>
    <xf numFmtId="0" fontId="12" fillId="0" borderId="41" xfId="0" applyFont="1" applyBorder="1"/>
    <xf numFmtId="0" fontId="12" fillId="0" borderId="42" xfId="0" applyFont="1" applyBorder="1"/>
    <xf numFmtId="0" fontId="16" fillId="0" borderId="1" xfId="0" applyFont="1" applyBorder="1"/>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horizontal="center"/>
    </xf>
    <xf numFmtId="0" fontId="20" fillId="5" borderId="59" xfId="0" applyFont="1" applyFill="1" applyBorder="1" applyAlignment="1">
      <alignment horizontal="center" vertical="center" textRotation="90"/>
    </xf>
    <xf numFmtId="0" fontId="19" fillId="0" borderId="1" xfId="0" applyFont="1" applyBorder="1" applyAlignment="1">
      <alignment horizontal="center" vertical="center"/>
    </xf>
    <xf numFmtId="0" fontId="16" fillId="0" borderId="59" xfId="0" applyFont="1" applyBorder="1" applyAlignment="1">
      <alignment horizontal="center" vertical="center"/>
    </xf>
    <xf numFmtId="0" fontId="12" fillId="0" borderId="59" xfId="0" applyFont="1" applyBorder="1" applyAlignment="1">
      <alignment horizontal="left" vertical="center" wrapText="1"/>
    </xf>
    <xf numFmtId="0" fontId="16" fillId="0" borderId="59" xfId="0" applyFont="1" applyBorder="1" applyAlignment="1">
      <alignment horizontal="center" vertical="center" textRotation="90"/>
    </xf>
    <xf numFmtId="9" fontId="16" fillId="0" borderId="59" xfId="0" applyNumberFormat="1" applyFont="1" applyBorder="1" applyAlignment="1">
      <alignment horizontal="center" vertical="center"/>
    </xf>
    <xf numFmtId="164" fontId="16" fillId="0" borderId="59" xfId="0" applyNumberFormat="1" applyFont="1" applyBorder="1" applyAlignment="1">
      <alignment horizontal="center" vertical="center"/>
    </xf>
    <xf numFmtId="0" fontId="19" fillId="0" borderId="59" xfId="0" applyFont="1" applyBorder="1" applyAlignment="1">
      <alignment horizontal="center" vertical="center" textRotation="90" wrapText="1"/>
    </xf>
    <xf numFmtId="9" fontId="16" fillId="0" borderId="54" xfId="0" applyNumberFormat="1" applyFont="1" applyBorder="1" applyAlignment="1">
      <alignment horizontal="center" vertical="center"/>
    </xf>
    <xf numFmtId="0" fontId="19" fillId="0" borderId="59" xfId="0" applyFont="1" applyBorder="1" applyAlignment="1">
      <alignment horizontal="center" vertical="center" textRotation="90"/>
    </xf>
    <xf numFmtId="0" fontId="16" fillId="0" borderId="54" xfId="0" applyFont="1" applyBorder="1" applyAlignment="1">
      <alignment horizontal="center" vertical="center" textRotation="90"/>
    </xf>
    <xf numFmtId="0" fontId="16" fillId="0" borderId="59" xfId="0" applyFont="1" applyBorder="1" applyAlignment="1">
      <alignment horizontal="center" vertical="center" wrapText="1"/>
    </xf>
    <xf numFmtId="14" fontId="16" fillId="0" borderId="59" xfId="0" applyNumberFormat="1" applyFont="1" applyBorder="1" applyAlignment="1">
      <alignment horizontal="center" vertical="center"/>
    </xf>
    <xf numFmtId="0" fontId="16" fillId="0" borderId="1" xfId="0" applyFont="1" applyBorder="1" applyAlignment="1">
      <alignment vertical="center"/>
    </xf>
    <xf numFmtId="0" fontId="16" fillId="0" borderId="59" xfId="0" applyFont="1" applyBorder="1" applyAlignment="1">
      <alignment horizontal="left" vertical="center"/>
    </xf>
    <xf numFmtId="164" fontId="16" fillId="6" borderId="59" xfId="0" applyNumberFormat="1" applyFont="1" applyFill="1" applyBorder="1" applyAlignment="1">
      <alignment horizontal="center" vertical="center"/>
    </xf>
    <xf numFmtId="0" fontId="16" fillId="0" borderId="0" xfId="0" applyFont="1"/>
    <xf numFmtId="0" fontId="16" fillId="0" borderId="0" xfId="0" applyFont="1" applyAlignment="1">
      <alignment horizontal="center" vertical="center"/>
    </xf>
    <xf numFmtId="0" fontId="16" fillId="0" borderId="0" xfId="0" applyFont="1" applyAlignment="1">
      <alignment horizontal="center"/>
    </xf>
    <xf numFmtId="0" fontId="19" fillId="0" borderId="0" xfId="0" applyFont="1" applyAlignment="1">
      <alignment horizontal="left" vertical="center"/>
    </xf>
    <xf numFmtId="0" fontId="26" fillId="0" borderId="1" xfId="0" applyFont="1" applyBorder="1" applyAlignment="1">
      <alignment vertical="center"/>
    </xf>
    <xf numFmtId="0" fontId="29" fillId="8" borderId="91" xfId="0" applyFont="1" applyFill="1" applyBorder="1" applyAlignment="1">
      <alignment horizontal="center" vertical="center" wrapText="1" readingOrder="1"/>
    </xf>
    <xf numFmtId="0" fontId="29" fillId="8" borderId="92" xfId="0" applyFont="1" applyFill="1" applyBorder="1" applyAlignment="1">
      <alignment horizontal="center" vertical="center" wrapText="1" readingOrder="1"/>
    </xf>
    <xf numFmtId="0" fontId="29" fillId="8" borderId="93" xfId="0" applyFont="1" applyFill="1" applyBorder="1" applyAlignment="1">
      <alignment horizontal="center" vertical="center" wrapText="1" readingOrder="1"/>
    </xf>
    <xf numFmtId="0" fontId="29" fillId="9" borderId="91" xfId="0" applyFont="1" applyFill="1" applyBorder="1" applyAlignment="1">
      <alignment horizontal="center" wrapText="1" readingOrder="1"/>
    </xf>
    <xf numFmtId="0" fontId="29" fillId="9" borderId="92" xfId="0" applyFont="1" applyFill="1" applyBorder="1" applyAlignment="1">
      <alignment horizontal="center" wrapText="1" readingOrder="1"/>
    </xf>
    <xf numFmtId="0" fontId="29" fillId="9" borderId="93" xfId="0" applyFont="1" applyFill="1" applyBorder="1" applyAlignment="1">
      <alignment horizontal="center" wrapText="1" readingOrder="1"/>
    </xf>
    <xf numFmtId="0" fontId="29" fillId="8" borderId="19" xfId="0" applyFont="1" applyFill="1" applyBorder="1" applyAlignment="1">
      <alignment horizontal="center" vertical="center" wrapText="1" readingOrder="1"/>
    </xf>
    <xf numFmtId="0" fontId="29" fillId="8" borderId="1" xfId="0" applyFont="1" applyFill="1" applyBorder="1" applyAlignment="1">
      <alignment horizontal="center" vertical="center" wrapText="1" readingOrder="1"/>
    </xf>
    <xf numFmtId="0" fontId="29" fillId="8" borderId="20" xfId="0" applyFont="1" applyFill="1" applyBorder="1" applyAlignment="1">
      <alignment horizontal="center" vertical="center" wrapText="1" readingOrder="1"/>
    </xf>
    <xf numFmtId="0" fontId="29" fillId="9" borderId="19" xfId="0" applyFont="1" applyFill="1" applyBorder="1" applyAlignment="1">
      <alignment horizontal="center" wrapText="1" readingOrder="1"/>
    </xf>
    <xf numFmtId="0" fontId="29" fillId="9" borderId="1" xfId="0" applyFont="1" applyFill="1" applyBorder="1" applyAlignment="1">
      <alignment horizontal="center" wrapText="1" readingOrder="1"/>
    </xf>
    <xf numFmtId="0" fontId="29" fillId="9" borderId="20" xfId="0" applyFont="1" applyFill="1" applyBorder="1" applyAlignment="1">
      <alignment horizontal="center" wrapText="1" readingOrder="1"/>
    </xf>
    <xf numFmtId="0" fontId="29" fillId="8" borderId="40" xfId="0" applyFont="1" applyFill="1" applyBorder="1" applyAlignment="1">
      <alignment horizontal="center" vertical="center" wrapText="1" readingOrder="1"/>
    </xf>
    <xf numFmtId="0" fontId="29" fillId="8" borderId="41" xfId="0" applyFont="1" applyFill="1" applyBorder="1" applyAlignment="1">
      <alignment horizontal="center" vertical="center" wrapText="1" readingOrder="1"/>
    </xf>
    <xf numFmtId="0" fontId="29" fillId="8" borderId="42" xfId="0" applyFont="1" applyFill="1" applyBorder="1" applyAlignment="1">
      <alignment horizontal="center" vertical="center" wrapText="1" readingOrder="1"/>
    </xf>
    <xf numFmtId="0" fontId="29" fillId="9" borderId="40" xfId="0" applyFont="1" applyFill="1" applyBorder="1" applyAlignment="1">
      <alignment horizontal="center" wrapText="1" readingOrder="1"/>
    </xf>
    <xf numFmtId="0" fontId="29" fillId="9" borderId="41" xfId="0" applyFont="1" applyFill="1" applyBorder="1" applyAlignment="1">
      <alignment horizontal="center" wrapText="1" readingOrder="1"/>
    </xf>
    <xf numFmtId="0" fontId="29" fillId="9" borderId="42" xfId="0" applyFont="1" applyFill="1" applyBorder="1" applyAlignment="1">
      <alignment horizontal="center" wrapText="1" readingOrder="1"/>
    </xf>
    <xf numFmtId="0" fontId="29" fillId="3" borderId="91" xfId="0" applyFont="1" applyFill="1" applyBorder="1" applyAlignment="1">
      <alignment horizontal="center" wrapText="1" readingOrder="1"/>
    </xf>
    <xf numFmtId="0" fontId="29" fillId="3" borderId="92" xfId="0" applyFont="1" applyFill="1" applyBorder="1" applyAlignment="1">
      <alignment horizontal="center" wrapText="1" readingOrder="1"/>
    </xf>
    <xf numFmtId="0" fontId="29" fillId="3" borderId="93" xfId="0" applyFont="1" applyFill="1" applyBorder="1" applyAlignment="1">
      <alignment horizontal="center" wrapText="1" readingOrder="1"/>
    </xf>
    <xf numFmtId="0" fontId="29" fillId="3" borderId="19" xfId="0" applyFont="1" applyFill="1" applyBorder="1" applyAlignment="1">
      <alignment horizontal="center" wrapText="1" readingOrder="1"/>
    </xf>
    <xf numFmtId="0" fontId="29" fillId="3" borderId="1" xfId="0" applyFont="1" applyFill="1" applyBorder="1" applyAlignment="1">
      <alignment horizontal="center" wrapText="1" readingOrder="1"/>
    </xf>
    <xf numFmtId="0" fontId="29" fillId="3" borderId="20" xfId="0" applyFont="1" applyFill="1" applyBorder="1" applyAlignment="1">
      <alignment horizontal="center" wrapText="1" readingOrder="1"/>
    </xf>
    <xf numFmtId="0" fontId="29" fillId="3" borderId="40" xfId="0" applyFont="1" applyFill="1" applyBorder="1" applyAlignment="1">
      <alignment horizontal="center" wrapText="1" readingOrder="1"/>
    </xf>
    <xf numFmtId="0" fontId="29" fillId="3" borderId="41" xfId="0" applyFont="1" applyFill="1" applyBorder="1" applyAlignment="1">
      <alignment horizontal="center" wrapText="1" readingOrder="1"/>
    </xf>
    <xf numFmtId="0" fontId="29" fillId="3" borderId="42" xfId="0" applyFont="1" applyFill="1" applyBorder="1" applyAlignment="1">
      <alignment horizontal="center" wrapText="1" readingOrder="1"/>
    </xf>
    <xf numFmtId="0" fontId="29" fillId="10" borderId="91" xfId="0" applyFont="1" applyFill="1" applyBorder="1" applyAlignment="1">
      <alignment horizontal="center" wrapText="1" readingOrder="1"/>
    </xf>
    <xf numFmtId="0" fontId="29" fillId="10" borderId="92" xfId="0" applyFont="1" applyFill="1" applyBorder="1" applyAlignment="1">
      <alignment horizontal="center" wrapText="1" readingOrder="1"/>
    </xf>
    <xf numFmtId="0" fontId="29" fillId="10" borderId="93" xfId="0" applyFont="1" applyFill="1" applyBorder="1" applyAlignment="1">
      <alignment horizontal="center" wrapText="1" readingOrder="1"/>
    </xf>
    <xf numFmtId="0" fontId="29" fillId="10" borderId="19" xfId="0" applyFont="1" applyFill="1" applyBorder="1" applyAlignment="1">
      <alignment horizontal="center" wrapText="1" readingOrder="1"/>
    </xf>
    <xf numFmtId="0" fontId="29" fillId="10" borderId="1" xfId="0" applyFont="1" applyFill="1" applyBorder="1" applyAlignment="1">
      <alignment horizontal="center" wrapText="1" readingOrder="1"/>
    </xf>
    <xf numFmtId="0" fontId="29" fillId="10" borderId="20" xfId="0" applyFont="1" applyFill="1" applyBorder="1" applyAlignment="1">
      <alignment horizontal="center" wrapText="1" readingOrder="1"/>
    </xf>
    <xf numFmtId="0" fontId="29" fillId="10" borderId="40" xfId="0" applyFont="1" applyFill="1" applyBorder="1" applyAlignment="1">
      <alignment horizontal="center" wrapText="1" readingOrder="1"/>
    </xf>
    <xf numFmtId="0" fontId="29" fillId="10" borderId="41" xfId="0" applyFont="1" applyFill="1" applyBorder="1" applyAlignment="1">
      <alignment horizontal="center" wrapText="1" readingOrder="1"/>
    </xf>
    <xf numFmtId="0" fontId="29" fillId="10" borderId="42" xfId="0" applyFont="1" applyFill="1" applyBorder="1" applyAlignment="1">
      <alignment horizontal="center" wrapText="1" readingOrder="1"/>
    </xf>
    <xf numFmtId="0" fontId="31" fillId="3" borderId="92" xfId="0" applyFont="1" applyFill="1" applyBorder="1" applyAlignment="1">
      <alignment horizontal="center" wrapText="1" readingOrder="1"/>
    </xf>
    <xf numFmtId="0" fontId="33" fillId="0" borderId="0" xfId="0" applyFont="1" applyAlignment="1">
      <alignment horizontal="center" vertical="center" wrapText="1"/>
    </xf>
    <xf numFmtId="0" fontId="34" fillId="11" borderId="1" xfId="0" applyFont="1" applyFill="1" applyBorder="1" applyAlignment="1">
      <alignment horizontal="center" vertical="center" wrapText="1" readingOrder="1"/>
    </xf>
    <xf numFmtId="0" fontId="35" fillId="10" borderId="94" xfId="0" applyFont="1" applyFill="1" applyBorder="1" applyAlignment="1">
      <alignment horizontal="center" vertical="center" wrapText="1" readingOrder="1"/>
    </xf>
    <xf numFmtId="0" fontId="35" fillId="0" borderId="95" xfId="0" applyFont="1" applyBorder="1" applyAlignment="1">
      <alignment horizontal="left" vertical="center" wrapText="1" readingOrder="1"/>
    </xf>
    <xf numFmtId="9" fontId="35" fillId="0" borderId="95" xfId="0" applyNumberFormat="1" applyFont="1" applyBorder="1" applyAlignment="1">
      <alignment horizontal="center" vertical="center" wrapText="1" readingOrder="1"/>
    </xf>
    <xf numFmtId="0" fontId="35" fillId="12" borderId="96" xfId="0" applyFont="1" applyFill="1" applyBorder="1" applyAlignment="1">
      <alignment horizontal="center" vertical="center" wrapText="1" readingOrder="1"/>
    </xf>
    <xf numFmtId="0" fontId="35" fillId="0" borderId="96" xfId="0" applyFont="1" applyBorder="1" applyAlignment="1">
      <alignment horizontal="left" vertical="center" wrapText="1" readingOrder="1"/>
    </xf>
    <xf numFmtId="9" fontId="35" fillId="0" borderId="96" xfId="0" applyNumberFormat="1" applyFont="1" applyBorder="1" applyAlignment="1">
      <alignment horizontal="center" vertical="center" wrapText="1" readingOrder="1"/>
    </xf>
    <xf numFmtId="0" fontId="35" fillId="13" borderId="96" xfId="0" applyFont="1" applyFill="1" applyBorder="1" applyAlignment="1">
      <alignment horizontal="center" vertical="center" wrapText="1" readingOrder="1"/>
    </xf>
    <xf numFmtId="0" fontId="35" fillId="14" borderId="96" xfId="0" applyFont="1" applyFill="1" applyBorder="1" applyAlignment="1">
      <alignment horizontal="center" vertical="center" wrapText="1" readingOrder="1"/>
    </xf>
    <xf numFmtId="0" fontId="36" fillId="6" borderId="96" xfId="0" applyFont="1" applyFill="1" applyBorder="1" applyAlignment="1">
      <alignment horizontal="center" vertical="center" wrapText="1" readingOrder="1"/>
    </xf>
    <xf numFmtId="0" fontId="19" fillId="0" borderId="1" xfId="0" applyFont="1" applyBorder="1" applyAlignment="1">
      <alignment horizontal="left" vertical="center"/>
    </xf>
    <xf numFmtId="0" fontId="6" fillId="0" borderId="1" xfId="0" applyFont="1" applyBorder="1"/>
    <xf numFmtId="0" fontId="27" fillId="0" borderId="1" xfId="0" applyFont="1" applyBorder="1" applyAlignment="1">
      <alignment horizontal="center" vertical="center" wrapText="1"/>
    </xf>
    <xf numFmtId="0" fontId="30" fillId="11" borderId="1" xfId="0" applyFont="1" applyFill="1" applyBorder="1" applyAlignment="1">
      <alignment horizontal="center" vertical="center" wrapText="1" readingOrder="1"/>
    </xf>
    <xf numFmtId="0" fontId="1" fillId="0" borderId="1" xfId="0" applyFont="1" applyBorder="1"/>
    <xf numFmtId="0" fontId="38" fillId="10" borderId="94" xfId="0" applyFont="1" applyFill="1" applyBorder="1" applyAlignment="1">
      <alignment horizontal="center" vertical="center" wrapText="1" readingOrder="1"/>
    </xf>
    <xf numFmtId="0" fontId="38" fillId="0" borderId="95" xfId="0" applyFont="1" applyBorder="1" applyAlignment="1">
      <alignment horizontal="center" vertical="center" wrapText="1" readingOrder="1"/>
    </xf>
    <xf numFmtId="0" fontId="38" fillId="0" borderId="95" xfId="0" applyFont="1" applyBorder="1" applyAlignment="1">
      <alignment horizontal="left" vertical="center" wrapText="1" readingOrder="1"/>
    </xf>
    <xf numFmtId="0" fontId="38" fillId="12" borderId="96" xfId="0" applyFont="1" applyFill="1" applyBorder="1" applyAlignment="1">
      <alignment horizontal="center" vertical="center" wrapText="1" readingOrder="1"/>
    </xf>
    <xf numFmtId="0" fontId="38" fillId="0" borderId="96" xfId="0" applyFont="1" applyBorder="1" applyAlignment="1">
      <alignment horizontal="center" vertical="center" wrapText="1" readingOrder="1"/>
    </xf>
    <xf numFmtId="0" fontId="38" fillId="0" borderId="96" xfId="0" applyFont="1" applyBorder="1" applyAlignment="1">
      <alignment horizontal="left" vertical="center" wrapText="1" readingOrder="1"/>
    </xf>
    <xf numFmtId="0" fontId="38" fillId="13" borderId="96" xfId="0" applyFont="1" applyFill="1" applyBorder="1" applyAlignment="1">
      <alignment horizontal="center" vertical="center" wrapText="1" readingOrder="1"/>
    </xf>
    <xf numFmtId="0" fontId="38" fillId="14" borderId="96" xfId="0" applyFont="1" applyFill="1" applyBorder="1" applyAlignment="1">
      <alignment horizontal="center" vertical="center" wrapText="1" readingOrder="1"/>
    </xf>
    <xf numFmtId="0" fontId="39" fillId="6" borderId="96" xfId="0" applyFont="1" applyFill="1" applyBorder="1" applyAlignment="1">
      <alignment horizontal="center" vertical="center" wrapText="1" readingOrder="1"/>
    </xf>
    <xf numFmtId="0" fontId="40" fillId="0" borderId="1" xfId="0" applyFont="1" applyBorder="1" applyAlignment="1">
      <alignment horizontal="left" vertical="center" wrapText="1" readingOrder="1"/>
    </xf>
    <xf numFmtId="0" fontId="19" fillId="0" borderId="1" xfId="0" applyFont="1" applyBorder="1" applyAlignment="1">
      <alignment vertical="center"/>
    </xf>
    <xf numFmtId="0" fontId="1" fillId="0" borderId="0" xfId="0" applyFont="1"/>
    <xf numFmtId="0" fontId="40" fillId="0" borderId="0" xfId="0" applyFont="1" applyAlignment="1">
      <alignment horizontal="left" vertical="center" wrapText="1" readingOrder="1"/>
    </xf>
    <xf numFmtId="0" fontId="41" fillId="0" borderId="0" xfId="0" applyFont="1" applyAlignment="1">
      <alignment vertical="center"/>
    </xf>
    <xf numFmtId="0" fontId="1" fillId="0" borderId="0" xfId="0" applyFont="1"/>
    <xf numFmtId="0" fontId="42" fillId="0" borderId="0" xfId="0" applyFont="1"/>
    <xf numFmtId="0" fontId="43" fillId="0" borderId="0" xfId="0" applyFont="1"/>
    <xf numFmtId="0" fontId="44" fillId="0" borderId="0" xfId="0" applyFont="1"/>
    <xf numFmtId="0" fontId="45" fillId="0" borderId="1" xfId="0" applyFont="1" applyBorder="1"/>
    <xf numFmtId="0" fontId="47" fillId="0" borderId="1" xfId="0" applyFont="1" applyBorder="1"/>
    <xf numFmtId="0" fontId="48" fillId="15" borderId="101" xfId="0" applyFont="1" applyFill="1" applyBorder="1" applyAlignment="1">
      <alignment horizontal="center" vertical="center" wrapText="1" readingOrder="1"/>
    </xf>
    <xf numFmtId="0" fontId="48" fillId="15" borderId="102" xfId="0" applyFont="1" applyFill="1" applyBorder="1" applyAlignment="1">
      <alignment horizontal="center" vertical="center" wrapText="1" readingOrder="1"/>
    </xf>
    <xf numFmtId="0" fontId="48" fillId="0" borderId="105" xfId="0" applyFont="1" applyBorder="1" applyAlignment="1">
      <alignment horizontal="center" vertical="center" wrapText="1" readingOrder="1"/>
    </xf>
    <xf numFmtId="0" fontId="49" fillId="0" borderId="105" xfId="0" applyFont="1" applyBorder="1" applyAlignment="1">
      <alignment horizontal="left" vertical="center" wrapText="1" readingOrder="1"/>
    </xf>
    <xf numFmtId="9" fontId="48" fillId="0" borderId="106" xfId="0" applyNumberFormat="1" applyFont="1" applyBorder="1" applyAlignment="1">
      <alignment horizontal="center" vertical="center" wrapText="1" readingOrder="1"/>
    </xf>
    <xf numFmtId="0" fontId="48" fillId="0" borderId="109" xfId="0" applyFont="1" applyBorder="1" applyAlignment="1">
      <alignment horizontal="center" vertical="center" wrapText="1" readingOrder="1"/>
    </xf>
    <xf numFmtId="0" fontId="49" fillId="0" borderId="109" xfId="0" applyFont="1" applyBorder="1" applyAlignment="1">
      <alignment horizontal="left" vertical="center" wrapText="1" readingOrder="1"/>
    </xf>
    <xf numFmtId="9" fontId="48" fillId="0" borderId="110" xfId="0" applyNumberFormat="1" applyFont="1" applyBorder="1" applyAlignment="1">
      <alignment horizontal="center" vertical="center" wrapText="1" readingOrder="1"/>
    </xf>
    <xf numFmtId="0" fontId="49" fillId="0" borderId="110" xfId="0" applyFont="1" applyBorder="1" applyAlignment="1">
      <alignment horizontal="center" vertical="center" wrapText="1" readingOrder="1"/>
    </xf>
    <xf numFmtId="0" fontId="48" fillId="0" borderId="117" xfId="0" applyFont="1" applyBorder="1" applyAlignment="1">
      <alignment horizontal="center" vertical="center" wrapText="1" readingOrder="1"/>
    </xf>
    <xf numFmtId="0" fontId="49" fillId="0" borderId="117" xfId="0" applyFont="1" applyBorder="1" applyAlignment="1">
      <alignment horizontal="left" vertical="center" wrapText="1" readingOrder="1"/>
    </xf>
    <xf numFmtId="0" fontId="49" fillId="0" borderId="118" xfId="0" applyFont="1" applyBorder="1" applyAlignment="1">
      <alignment horizontal="center" vertical="center" wrapText="1" readingOrder="1"/>
    </xf>
    <xf numFmtId="0" fontId="10" fillId="0" borderId="1" xfId="0" applyFont="1" applyBorder="1"/>
    <xf numFmtId="0" fontId="45" fillId="0" borderId="0" xfId="0" applyFont="1"/>
    <xf numFmtId="0" fontId="50" fillId="0" borderId="96" xfId="0" applyFont="1" applyBorder="1" applyAlignment="1">
      <alignment horizontal="left" vertical="center" wrapText="1" readingOrder="1"/>
    </xf>
    <xf numFmtId="0" fontId="0" fillId="0" borderId="0" xfId="0" applyFont="1" applyAlignment="1"/>
    <xf numFmtId="0" fontId="16" fillId="0" borderId="59" xfId="0" applyFont="1" applyBorder="1" applyAlignment="1">
      <alignment horizontal="left" vertical="center" wrapText="1"/>
    </xf>
    <xf numFmtId="0" fontId="16" fillId="0" borderId="68" xfId="0" applyFont="1" applyBorder="1"/>
    <xf numFmtId="0" fontId="0" fillId="0" borderId="0" xfId="0" applyFont="1" applyAlignment="1"/>
    <xf numFmtId="0" fontId="0" fillId="0" borderId="0" xfId="0" applyFont="1" applyAlignment="1"/>
    <xf numFmtId="0" fontId="16" fillId="0" borderId="59" xfId="0" applyFont="1" applyBorder="1" applyAlignment="1">
      <alignment horizontal="justify" vertical="center"/>
    </xf>
    <xf numFmtId="0" fontId="11" fillId="0" borderId="31" xfId="0" applyFont="1" applyBorder="1" applyAlignment="1">
      <alignment horizontal="left" vertical="center" wrapText="1"/>
    </xf>
    <xf numFmtId="0" fontId="3" fillId="0" borderId="32" xfId="0" applyFont="1" applyBorder="1"/>
    <xf numFmtId="0" fontId="10" fillId="2" borderId="21" xfId="0" applyFont="1" applyFill="1" applyBorder="1" applyAlignment="1">
      <alignment horizontal="center" vertical="center" wrapText="1"/>
    </xf>
    <xf numFmtId="0" fontId="3" fillId="0" borderId="22" xfId="0" applyFont="1" applyBorder="1"/>
    <xf numFmtId="0" fontId="10" fillId="0" borderId="25" xfId="0" applyFont="1" applyBorder="1" applyAlignment="1">
      <alignment horizontal="left" vertical="top" wrapText="1" readingOrder="1"/>
    </xf>
    <xf numFmtId="0" fontId="3" fillId="0" borderId="26" xfId="0" applyFont="1" applyBorder="1"/>
    <xf numFmtId="0" fontId="10" fillId="3" borderId="25" xfId="0" applyFont="1" applyFill="1" applyBorder="1" applyAlignment="1">
      <alignment horizontal="left" vertical="top" wrapText="1" readingOrder="1"/>
    </xf>
    <xf numFmtId="0" fontId="11" fillId="0" borderId="27" xfId="0" applyFont="1" applyBorder="1" applyAlignment="1">
      <alignment horizontal="left" vertical="center" wrapText="1"/>
    </xf>
    <xf numFmtId="0" fontId="3" fillId="0" borderId="28" xfId="0" applyFont="1" applyBorder="1"/>
    <xf numFmtId="0" fontId="10" fillId="2" borderId="23" xfId="0" applyFont="1" applyFill="1" applyBorder="1" applyAlignment="1">
      <alignment horizontal="center" vertical="center"/>
    </xf>
    <xf numFmtId="0" fontId="3" fillId="0" borderId="24" xfId="0" applyFont="1" applyBorder="1"/>
    <xf numFmtId="0" fontId="11" fillId="3" borderId="27" xfId="0" applyFont="1" applyFill="1" applyBorder="1" applyAlignment="1">
      <alignment horizontal="left" vertical="center" wrapText="1"/>
    </xf>
    <xf numFmtId="0" fontId="10" fillId="0" borderId="29" xfId="0" applyFont="1" applyBorder="1" applyAlignment="1">
      <alignment horizontal="left" vertical="center" wrapText="1"/>
    </xf>
    <xf numFmtId="0" fontId="3" fillId="0" borderId="30" xfId="0" applyFont="1" applyBorder="1"/>
    <xf numFmtId="0" fontId="4" fillId="0" borderId="37" xfId="0" applyFont="1" applyBorder="1" applyAlignment="1">
      <alignment horizontal="left" vertical="top" wrapText="1"/>
    </xf>
    <xf numFmtId="0" fontId="3" fillId="0" borderId="38" xfId="0" applyFont="1" applyBorder="1"/>
    <xf numFmtId="0" fontId="3" fillId="0" borderId="39" xfId="0" applyFont="1" applyBorder="1"/>
    <xf numFmtId="0" fontId="11" fillId="0" borderId="35" xfId="0" applyFont="1" applyBorder="1" applyAlignment="1">
      <alignment horizontal="left" vertical="center" wrapText="1"/>
    </xf>
    <xf numFmtId="0" fontId="3" fillId="0" borderId="36" xfId="0" applyFont="1" applyBorder="1"/>
    <xf numFmtId="0" fontId="13" fillId="0" borderId="33" xfId="0" applyFont="1" applyBorder="1" applyAlignment="1">
      <alignment horizontal="left" vertical="center" wrapText="1"/>
    </xf>
    <xf numFmtId="0" fontId="3" fillId="0" borderId="34" xfId="0" applyFont="1" applyBorder="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applyFont="1" applyAlignme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0" borderId="13" xfId="0" quotePrefix="1" applyFont="1" applyBorder="1" applyAlignment="1">
      <alignment horizontal="left" vertical="top" wrapText="1"/>
    </xf>
    <xf numFmtId="0" fontId="3" fillId="0" borderId="14" xfId="0" applyFont="1" applyBorder="1"/>
    <xf numFmtId="0" fontId="3" fillId="0" borderId="15" xfId="0" applyFont="1" applyBorder="1"/>
    <xf numFmtId="0" fontId="6" fillId="0" borderId="16" xfId="0" applyFont="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9" fontId="16" fillId="0" borderId="54" xfId="0" applyNumberFormat="1" applyFont="1" applyBorder="1" applyAlignment="1">
      <alignment horizontal="center" vertical="center" wrapText="1"/>
    </xf>
    <xf numFmtId="0" fontId="3" fillId="0" borderId="60" xfId="0" applyFont="1" applyBorder="1"/>
    <xf numFmtId="0" fontId="3" fillId="0" borderId="57" xfId="0" applyFont="1" applyBorder="1"/>
    <xf numFmtId="0" fontId="16" fillId="0" borderId="54" xfId="0" applyFont="1" applyBorder="1" applyAlignment="1">
      <alignment horizontal="center" vertical="center" wrapText="1"/>
    </xf>
    <xf numFmtId="0" fontId="19" fillId="0" borderId="54" xfId="0" applyFont="1" applyBorder="1" applyAlignment="1">
      <alignment horizontal="center" vertical="center" wrapText="1"/>
    </xf>
    <xf numFmtId="0" fontId="16" fillId="0" borderId="54" xfId="0" applyFont="1" applyBorder="1" applyAlignment="1">
      <alignment horizontal="center" vertical="center"/>
    </xf>
    <xf numFmtId="0" fontId="20" fillId="5" borderId="55"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3" fillId="0" borderId="58" xfId="0" applyFont="1" applyBorder="1"/>
    <xf numFmtId="0" fontId="20" fillId="5" borderId="56" xfId="0" applyFont="1" applyFill="1" applyBorder="1" applyAlignment="1">
      <alignment horizontal="center" vertical="center"/>
    </xf>
    <xf numFmtId="0" fontId="17" fillId="4" borderId="49" xfId="0" applyFont="1" applyFill="1" applyBorder="1" applyAlignment="1">
      <alignment horizontal="left" vertical="center" wrapText="1"/>
    </xf>
    <xf numFmtId="0" fontId="3" fillId="0" borderId="50" xfId="0" applyFont="1" applyBorder="1"/>
    <xf numFmtId="0" fontId="17" fillId="4" borderId="49" xfId="0" applyFont="1" applyFill="1" applyBorder="1" applyAlignment="1">
      <alignment horizontal="left" vertical="center"/>
    </xf>
    <xf numFmtId="0" fontId="19" fillId="4" borderId="49" xfId="0" applyFont="1" applyFill="1" applyBorder="1" applyAlignment="1">
      <alignment horizontal="center" vertical="center"/>
    </xf>
    <xf numFmtId="0" fontId="3" fillId="0" borderId="51" xfId="0" applyFont="1" applyBorder="1"/>
    <xf numFmtId="0" fontId="20" fillId="5" borderId="49" xfId="0" applyFont="1" applyFill="1" applyBorder="1" applyAlignment="1">
      <alignment horizontal="center" vertical="center" wrapText="1"/>
    </xf>
    <xf numFmtId="0" fontId="20" fillId="5" borderId="54" xfId="0" applyFont="1" applyFill="1" applyBorder="1" applyAlignment="1">
      <alignment horizontal="center" vertical="center" textRotation="90" wrapText="1"/>
    </xf>
    <xf numFmtId="0" fontId="18" fillId="0" borderId="49" xfId="0" applyFont="1" applyBorder="1" applyAlignment="1">
      <alignment horizontal="left" vertical="center" wrapText="1"/>
    </xf>
    <xf numFmtId="0" fontId="15" fillId="4" borderId="43" xfId="0" applyFont="1" applyFill="1" applyBorder="1" applyAlignment="1">
      <alignment horizontal="center" vertical="center"/>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19" fillId="0" borderId="54" xfId="0" applyFont="1" applyBorder="1" applyAlignment="1">
      <alignment horizontal="center" vertical="center"/>
    </xf>
    <xf numFmtId="0" fontId="20" fillId="5" borderId="54" xfId="0" applyFont="1" applyFill="1" applyBorder="1" applyAlignment="1">
      <alignment horizontal="center" vertical="center"/>
    </xf>
    <xf numFmtId="0" fontId="20" fillId="5" borderId="55" xfId="0" applyFont="1" applyFill="1" applyBorder="1" applyAlignment="1">
      <alignment horizontal="center" vertical="center"/>
    </xf>
    <xf numFmtId="0" fontId="18" fillId="0" borderId="49" xfId="0" applyFont="1" applyBorder="1" applyAlignment="1">
      <alignment horizontal="left" vertical="center"/>
    </xf>
    <xf numFmtId="0" fontId="16" fillId="0" borderId="52" xfId="0" applyFont="1" applyBorder="1" applyAlignment="1">
      <alignment horizontal="left" vertical="center"/>
    </xf>
    <xf numFmtId="0" fontId="3" fillId="0" borderId="53" xfId="0" applyFont="1" applyBorder="1"/>
    <xf numFmtId="0" fontId="18" fillId="0" borderId="49"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50" xfId="0" applyFont="1" applyBorder="1" applyAlignment="1">
      <alignment horizontal="justify" vertical="center" wrapText="1"/>
    </xf>
    <xf numFmtId="0" fontId="16" fillId="0" borderId="49" xfId="0" applyFont="1" applyBorder="1" applyAlignment="1">
      <alignment horizontal="left" vertical="center" wrapText="1"/>
    </xf>
    <xf numFmtId="0" fontId="20" fillId="5" borderId="54" xfId="0" applyFont="1" applyFill="1" applyBorder="1" applyAlignment="1">
      <alignment horizontal="center" vertical="center" textRotation="90"/>
    </xf>
    <xf numFmtId="0" fontId="24" fillId="3" borderId="61" xfId="0" applyFont="1" applyFill="1" applyBorder="1" applyAlignment="1">
      <alignment horizontal="center" wrapText="1" readingOrder="1"/>
    </xf>
    <xf numFmtId="0" fontId="3" fillId="0" borderId="69" xfId="0" applyFont="1" applyBorder="1"/>
    <xf numFmtId="0" fontId="3" fillId="0" borderId="66" xfId="0" applyFont="1" applyBorder="1"/>
    <xf numFmtId="0" fontId="3" fillId="0" borderId="79" xfId="0" applyFont="1" applyBorder="1"/>
    <xf numFmtId="0" fontId="24" fillId="8" borderId="82" xfId="0" applyFont="1" applyFill="1" applyBorder="1" applyAlignment="1">
      <alignment horizontal="center" vertical="center" wrapText="1" readingOrder="1"/>
    </xf>
    <xf numFmtId="0" fontId="3" fillId="0" borderId="63" xfId="0" applyFont="1" applyBorder="1"/>
    <xf numFmtId="0" fontId="3" fillId="0" borderId="78" xfId="0" applyFont="1" applyBorder="1"/>
    <xf numFmtId="0" fontId="3" fillId="0" borderId="68" xfId="0" applyFont="1" applyBorder="1"/>
    <xf numFmtId="0" fontId="24" fillId="3" borderId="74" xfId="0" applyFont="1" applyFill="1" applyBorder="1" applyAlignment="1">
      <alignment horizontal="center" wrapText="1" readingOrder="1"/>
    </xf>
    <xf numFmtId="0" fontId="3" fillId="0" borderId="72" xfId="0" applyFont="1" applyBorder="1"/>
    <xf numFmtId="0" fontId="24" fillId="9" borderId="61" xfId="0" applyFont="1" applyFill="1" applyBorder="1" applyAlignment="1">
      <alignment horizontal="center" wrapText="1" readingOrder="1"/>
    </xf>
    <xf numFmtId="0" fontId="24" fillId="8" borderId="61" xfId="0" applyFont="1" applyFill="1" applyBorder="1" applyAlignment="1">
      <alignment horizontal="center" vertical="center" wrapText="1" readingOrder="1"/>
    </xf>
    <xf numFmtId="0" fontId="24" fillId="8" borderId="70" xfId="0" applyFont="1" applyFill="1" applyBorder="1" applyAlignment="1">
      <alignment horizontal="center" vertical="center" wrapText="1" readingOrder="1"/>
    </xf>
    <xf numFmtId="0" fontId="3" fillId="0" borderId="73" xfId="0" applyFont="1" applyBorder="1"/>
    <xf numFmtId="0" fontId="3" fillId="0" borderId="87" xfId="0" applyFont="1" applyBorder="1"/>
    <xf numFmtId="0" fontId="3" fillId="0" borderId="85" xfId="0" applyFont="1" applyBorder="1"/>
    <xf numFmtId="0" fontId="24" fillId="3" borderId="82" xfId="0" applyFont="1" applyFill="1" applyBorder="1" applyAlignment="1">
      <alignment horizontal="center" wrapText="1" readingOrder="1"/>
    </xf>
    <xf numFmtId="0" fontId="24" fillId="3" borderId="70" xfId="0" applyFont="1" applyFill="1" applyBorder="1" applyAlignment="1">
      <alignment horizontal="center" wrapText="1" readingOrder="1"/>
    </xf>
    <xf numFmtId="0" fontId="3" fillId="0" borderId="86" xfId="0" applyFont="1" applyBorder="1"/>
    <xf numFmtId="0" fontId="24" fillId="10" borderId="61" xfId="0" applyFont="1" applyFill="1" applyBorder="1" applyAlignment="1">
      <alignment horizontal="center" wrapText="1" readingOrder="1"/>
    </xf>
    <xf numFmtId="0" fontId="24" fillId="9" borderId="74" xfId="0" applyFont="1" applyFill="1" applyBorder="1" applyAlignment="1">
      <alignment horizontal="center" wrapText="1" readingOrder="1"/>
    </xf>
    <xf numFmtId="0" fontId="24" fillId="9" borderId="82" xfId="0" applyFont="1" applyFill="1" applyBorder="1" applyAlignment="1">
      <alignment horizontal="center" wrapText="1" readingOrder="1"/>
    </xf>
    <xf numFmtId="0" fontId="3" fillId="0" borderId="83" xfId="0" applyFont="1" applyBorder="1"/>
    <xf numFmtId="0" fontId="24" fillId="9" borderId="70" xfId="0" applyFont="1" applyFill="1" applyBorder="1" applyAlignment="1">
      <alignment horizontal="center" wrapText="1" readingOrder="1"/>
    </xf>
    <xf numFmtId="0" fontId="23" fillId="0" borderId="70" xfId="0" applyFont="1" applyBorder="1" applyAlignment="1">
      <alignment horizontal="center" vertical="center" wrapText="1"/>
    </xf>
    <xf numFmtId="0" fontId="3" fillId="0" borderId="71" xfId="0" applyFont="1" applyBorder="1"/>
    <xf numFmtId="0" fontId="3" fillId="0" borderId="84" xfId="0" applyFont="1" applyBorder="1"/>
    <xf numFmtId="0" fontId="25" fillId="9" borderId="75" xfId="0" applyFont="1" applyFill="1" applyBorder="1" applyAlignment="1">
      <alignment horizontal="center" vertical="center" wrapText="1" readingOrder="1"/>
    </xf>
    <xf numFmtId="0" fontId="3" fillId="0" borderId="76" xfId="0" applyFont="1" applyBorder="1"/>
    <xf numFmtId="0" fontId="3" fillId="0" borderId="77" xfId="0" applyFont="1" applyBorder="1"/>
    <xf numFmtId="0" fontId="3" fillId="0" borderId="80" xfId="0" applyFont="1" applyBorder="1"/>
    <xf numFmtId="0" fontId="3" fillId="0" borderId="81" xfId="0" applyFont="1" applyBorder="1"/>
    <xf numFmtId="0" fontId="3" fillId="0" borderId="88" xfId="0" applyFont="1" applyBorder="1"/>
    <xf numFmtId="0" fontId="3" fillId="0" borderId="89" xfId="0" applyFont="1" applyBorder="1"/>
    <xf numFmtId="0" fontId="3" fillId="0" borderId="90" xfId="0" applyFont="1" applyBorder="1"/>
    <xf numFmtId="0" fontId="25" fillId="10" borderId="75" xfId="0" applyFont="1" applyFill="1" applyBorder="1" applyAlignment="1">
      <alignment horizontal="center" vertical="center" wrapText="1" readingOrder="1"/>
    </xf>
    <xf numFmtId="0" fontId="25" fillId="8" borderId="75" xfId="0" applyFont="1" applyFill="1" applyBorder="1" applyAlignment="1">
      <alignment horizontal="center" vertical="center" wrapText="1" readingOrder="1"/>
    </xf>
    <xf numFmtId="0" fontId="25" fillId="3" borderId="75" xfId="0" applyFont="1" applyFill="1" applyBorder="1" applyAlignment="1">
      <alignment horizontal="center" vertical="center" wrapText="1" readingOrder="1"/>
    </xf>
    <xf numFmtId="0" fontId="24" fillId="8" borderId="74" xfId="0" applyFont="1" applyFill="1" applyBorder="1" applyAlignment="1">
      <alignment horizontal="center" vertical="center" wrapText="1" readingOrder="1"/>
    </xf>
    <xf numFmtId="0" fontId="24" fillId="10" borderId="82" xfId="0" applyFont="1" applyFill="1" applyBorder="1" applyAlignment="1">
      <alignment horizontal="center" wrapText="1" readingOrder="1"/>
    </xf>
    <xf numFmtId="0" fontId="24" fillId="10" borderId="74" xfId="0" applyFont="1" applyFill="1" applyBorder="1" applyAlignment="1">
      <alignment horizontal="center" wrapText="1" readingOrder="1"/>
    </xf>
    <xf numFmtId="0" fontId="21" fillId="0" borderId="0" xfId="0" applyFont="1" applyAlignment="1">
      <alignment horizontal="center" vertical="center" wrapText="1"/>
    </xf>
    <xf numFmtId="0" fontId="22" fillId="7" borderId="61" xfId="0" applyFont="1" applyFill="1" applyBorder="1" applyAlignment="1">
      <alignment horizontal="center" vertical="center" wrapText="1" readingOrder="1"/>
    </xf>
    <xf numFmtId="0" fontId="3" fillId="0" borderId="62" xfId="0" applyFont="1" applyBorder="1"/>
    <xf numFmtId="0" fontId="3" fillId="0" borderId="64" xfId="0" applyFont="1" applyBorder="1"/>
    <xf numFmtId="0" fontId="3" fillId="0" borderId="65" xfId="0" applyFont="1" applyBorder="1"/>
    <xf numFmtId="0" fontId="3" fillId="0" borderId="67" xfId="0" applyFont="1" applyBorder="1"/>
    <xf numFmtId="0" fontId="24" fillId="10" borderId="70" xfId="0" applyFont="1" applyFill="1" applyBorder="1" applyAlignment="1">
      <alignment horizontal="center" wrapText="1" readingOrder="1"/>
    </xf>
    <xf numFmtId="0" fontId="22" fillId="7" borderId="61" xfId="0" applyFont="1" applyFill="1" applyBorder="1" applyAlignment="1">
      <alignment horizontal="center" vertical="center" textRotation="90" wrapText="1" readingOrder="1"/>
    </xf>
    <xf numFmtId="0" fontId="28" fillId="0" borderId="70" xfId="0" applyFont="1" applyBorder="1" applyAlignment="1">
      <alignment horizontal="center" vertical="center" wrapText="1"/>
    </xf>
    <xf numFmtId="0" fontId="30" fillId="8" borderId="75" xfId="0" applyFont="1" applyFill="1" applyBorder="1" applyAlignment="1">
      <alignment horizontal="center" vertical="center" wrapText="1" readingOrder="1"/>
    </xf>
    <xf numFmtId="0" fontId="30" fillId="3" borderId="75" xfId="0" applyFont="1" applyFill="1" applyBorder="1" applyAlignment="1">
      <alignment horizontal="center" vertical="center" wrapText="1" readingOrder="1"/>
    </xf>
    <xf numFmtId="0" fontId="30" fillId="9" borderId="75" xfId="0" applyFont="1" applyFill="1" applyBorder="1" applyAlignment="1">
      <alignment horizontal="center" vertical="center" wrapText="1" readingOrder="1"/>
    </xf>
    <xf numFmtId="0" fontId="30" fillId="10" borderId="75" xfId="0" applyFont="1" applyFill="1" applyBorder="1" applyAlignment="1">
      <alignment horizontal="center" vertical="center" wrapText="1" readingOrder="1"/>
    </xf>
    <xf numFmtId="0" fontId="27" fillId="0" borderId="0" xfId="0" applyFont="1" applyAlignment="1">
      <alignment horizontal="center" vertical="center" wrapText="1"/>
    </xf>
    <xf numFmtId="0" fontId="32" fillId="0" borderId="0" xfId="0" applyFont="1" applyAlignment="1">
      <alignment horizontal="center" vertical="center"/>
    </xf>
    <xf numFmtId="0" fontId="37" fillId="0" borderId="0" xfId="0" applyFont="1" applyAlignment="1">
      <alignment horizontal="center" vertical="center"/>
    </xf>
    <xf numFmtId="0" fontId="47" fillId="0" borderId="52" xfId="0" applyFont="1" applyBorder="1" applyAlignment="1">
      <alignment horizontal="left" vertical="center" wrapText="1"/>
    </xf>
    <xf numFmtId="0" fontId="48" fillId="0" borderId="112" xfId="0" applyFont="1" applyBorder="1" applyAlignment="1">
      <alignment horizontal="center" vertical="center" wrapText="1" readingOrder="1"/>
    </xf>
    <xf numFmtId="0" fontId="3" fillId="0" borderId="111" xfId="0" applyFont="1" applyBorder="1"/>
    <xf numFmtId="0" fontId="3" fillId="0" borderId="116" xfId="0" applyFont="1" applyBorder="1"/>
    <xf numFmtId="0" fontId="46" fillId="15" borderId="97" xfId="0" applyFont="1" applyFill="1" applyBorder="1" applyAlignment="1">
      <alignment horizontal="center" vertical="center" wrapText="1" readingOrder="1"/>
    </xf>
    <xf numFmtId="0" fontId="3" fillId="0" borderId="98" xfId="0" applyFont="1" applyBorder="1"/>
    <xf numFmtId="0" fontId="3" fillId="0" borderId="99" xfId="0" applyFont="1" applyBorder="1"/>
    <xf numFmtId="0" fontId="48" fillId="15" borderId="97" xfId="0" applyFont="1" applyFill="1" applyBorder="1" applyAlignment="1">
      <alignment horizontal="center" vertical="center" wrapText="1" readingOrder="1"/>
    </xf>
    <xf numFmtId="0" fontId="3" fillId="0" borderId="100" xfId="0" applyFont="1" applyBorder="1"/>
    <xf numFmtId="0" fontId="48" fillId="0" borderId="104" xfId="0" applyFont="1" applyBorder="1" applyAlignment="1">
      <alignment horizontal="center" vertical="center" wrapText="1" readingOrder="1"/>
    </xf>
    <xf numFmtId="0" fontId="3" fillId="0" borderId="108" xfId="0" applyFont="1" applyBorder="1"/>
    <xf numFmtId="0" fontId="48" fillId="0" borderId="103" xfId="0" applyFont="1" applyBorder="1" applyAlignment="1">
      <alignment horizontal="center" vertical="center" wrapText="1" readingOrder="1"/>
    </xf>
    <xf numFmtId="0" fontId="3" fillId="0" borderId="107" xfId="0" applyFont="1" applyBorder="1"/>
    <xf numFmtId="0" fontId="3" fillId="0" borderId="113" xfId="0" applyFont="1" applyBorder="1"/>
    <xf numFmtId="0" fontId="48" fillId="0" borderId="114" xfId="0" applyFont="1" applyBorder="1" applyAlignment="1">
      <alignment horizontal="center" vertical="center" wrapText="1" readingOrder="1"/>
    </xf>
    <xf numFmtId="0" fontId="3" fillId="0" borderId="115" xfId="0" applyFont="1" applyBorder="1"/>
  </cellXfs>
  <cellStyles count="1">
    <cellStyle name="Normal" xfId="0" builtinId="0"/>
  </cellStyles>
  <dxfs count="34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tableStyle name="TABLA DE IMPACTO-style" pivot="0" count="3">
      <tableStyleElement type="headerRow" dxfId="345"/>
      <tableStyleElement type="firstRowStripe" dxfId="344"/>
      <tableStyleElement type="secondRowStripe" dxfId="34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DE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4"/>
  <sheetViews>
    <sheetView topLeftCell="A25" workbookViewId="0"/>
  </sheetViews>
  <sheetFormatPr baseColWidth="10" defaultColWidth="14.42578125" defaultRowHeight="15" customHeight="1" x14ac:dyDescent="0.25"/>
  <cols>
    <col min="1" max="1" width="2.42578125" customWidth="1"/>
    <col min="2" max="3" width="21.5703125" customWidth="1"/>
    <col min="4" max="4" width="14" customWidth="1"/>
    <col min="5" max="5" width="21.5703125" customWidth="1"/>
    <col min="6" max="6" width="24.28515625" customWidth="1"/>
    <col min="7" max="8" width="21.5703125" customWidth="1"/>
    <col min="9" max="25" width="10" customWidth="1"/>
  </cols>
  <sheetData>
    <row r="1" spans="1:25" x14ac:dyDescent="0.25">
      <c r="A1" s="1"/>
      <c r="B1" s="1"/>
      <c r="C1" s="1"/>
      <c r="D1" s="1"/>
      <c r="E1" s="1"/>
      <c r="F1" s="1"/>
      <c r="G1" s="1"/>
      <c r="H1" s="1"/>
      <c r="I1" s="1"/>
      <c r="J1" s="1"/>
      <c r="K1" s="1"/>
      <c r="L1" s="1"/>
      <c r="M1" s="1"/>
      <c r="N1" s="1"/>
      <c r="O1" s="1"/>
      <c r="P1" s="1"/>
      <c r="Q1" s="1"/>
      <c r="R1" s="1"/>
      <c r="S1" s="1"/>
      <c r="T1" s="1"/>
      <c r="U1" s="1"/>
      <c r="V1" s="1"/>
    </row>
    <row r="2" spans="1:25" x14ac:dyDescent="0.25">
      <c r="A2" s="1"/>
      <c r="B2" s="161" t="s">
        <v>0</v>
      </c>
      <c r="C2" s="162"/>
      <c r="D2" s="162"/>
      <c r="E2" s="162"/>
      <c r="F2" s="162"/>
      <c r="G2" s="162"/>
      <c r="H2" s="163"/>
      <c r="I2" s="1"/>
      <c r="J2" s="1"/>
      <c r="K2" s="1"/>
      <c r="L2" s="1"/>
      <c r="M2" s="1"/>
      <c r="N2" s="1"/>
      <c r="O2" s="1"/>
      <c r="P2" s="1"/>
      <c r="Q2" s="1"/>
      <c r="R2" s="1"/>
      <c r="S2" s="1"/>
      <c r="T2" s="1"/>
      <c r="U2" s="1"/>
      <c r="V2" s="1"/>
    </row>
    <row r="3" spans="1:25" x14ac:dyDescent="0.25">
      <c r="A3" s="1"/>
      <c r="B3" s="2"/>
      <c r="C3" s="3"/>
      <c r="D3" s="3"/>
      <c r="E3" s="3"/>
      <c r="F3" s="3"/>
      <c r="G3" s="3"/>
      <c r="H3" s="4"/>
      <c r="I3" s="1"/>
      <c r="J3" s="1"/>
      <c r="K3" s="1"/>
      <c r="L3" s="1"/>
      <c r="M3" s="1"/>
      <c r="N3" s="1"/>
      <c r="O3" s="1"/>
      <c r="P3" s="1"/>
      <c r="Q3" s="1"/>
      <c r="R3" s="1"/>
      <c r="S3" s="1"/>
      <c r="T3" s="1"/>
      <c r="U3" s="1"/>
      <c r="V3" s="1"/>
    </row>
    <row r="4" spans="1:25" ht="63" customHeight="1" x14ac:dyDescent="0.25">
      <c r="A4" s="1"/>
      <c r="B4" s="164" t="s">
        <v>1</v>
      </c>
      <c r="C4" s="165"/>
      <c r="D4" s="165"/>
      <c r="E4" s="165"/>
      <c r="F4" s="165"/>
      <c r="G4" s="165"/>
      <c r="H4" s="166"/>
      <c r="I4" s="1"/>
      <c r="J4" s="1"/>
      <c r="K4" s="1"/>
      <c r="L4" s="1"/>
      <c r="M4" s="1"/>
      <c r="N4" s="1"/>
      <c r="O4" s="1"/>
      <c r="P4" s="1"/>
      <c r="Q4" s="1"/>
      <c r="R4" s="1"/>
      <c r="S4" s="1"/>
      <c r="T4" s="1"/>
      <c r="U4" s="1"/>
      <c r="V4" s="1"/>
    </row>
    <row r="5" spans="1:25" ht="63" customHeight="1" x14ac:dyDescent="0.25">
      <c r="A5" s="1"/>
      <c r="B5" s="167"/>
      <c r="C5" s="168"/>
      <c r="D5" s="168"/>
      <c r="E5" s="168"/>
      <c r="F5" s="168"/>
      <c r="G5" s="168"/>
      <c r="H5" s="169"/>
      <c r="I5" s="1"/>
      <c r="J5" s="1"/>
      <c r="K5" s="1"/>
      <c r="L5" s="1"/>
      <c r="M5" s="1"/>
      <c r="N5" s="1"/>
      <c r="O5" s="1"/>
      <c r="P5" s="1"/>
      <c r="Q5" s="1"/>
      <c r="R5" s="1"/>
      <c r="S5" s="1"/>
      <c r="T5" s="1"/>
      <c r="U5" s="1"/>
      <c r="V5" s="1"/>
    </row>
    <row r="6" spans="1:25" x14ac:dyDescent="0.25">
      <c r="A6" s="1"/>
      <c r="B6" s="170" t="s">
        <v>2</v>
      </c>
      <c r="C6" s="171"/>
      <c r="D6" s="171"/>
      <c r="E6" s="171"/>
      <c r="F6" s="171"/>
      <c r="G6" s="171"/>
      <c r="H6" s="172"/>
      <c r="I6" s="1"/>
      <c r="J6" s="1"/>
      <c r="K6" s="1"/>
      <c r="L6" s="1"/>
      <c r="M6" s="1"/>
      <c r="N6" s="1"/>
      <c r="O6" s="1"/>
      <c r="P6" s="1"/>
      <c r="Q6" s="1"/>
      <c r="R6" s="1"/>
      <c r="S6" s="1"/>
      <c r="T6" s="1"/>
      <c r="U6" s="1"/>
      <c r="V6" s="1"/>
    </row>
    <row r="7" spans="1:25" ht="95.25" customHeight="1" x14ac:dyDescent="0.25">
      <c r="A7" s="1"/>
      <c r="B7" s="173" t="s">
        <v>3</v>
      </c>
      <c r="C7" s="174"/>
      <c r="D7" s="174"/>
      <c r="E7" s="174"/>
      <c r="F7" s="174"/>
      <c r="G7" s="174"/>
      <c r="H7" s="175"/>
      <c r="I7" s="1"/>
      <c r="J7" s="1"/>
      <c r="K7" s="1"/>
      <c r="L7" s="1"/>
      <c r="M7" s="1"/>
      <c r="N7" s="1"/>
      <c r="O7" s="1"/>
      <c r="P7" s="1"/>
      <c r="Q7" s="1"/>
      <c r="R7" s="1"/>
      <c r="S7" s="1"/>
      <c r="T7" s="1"/>
      <c r="U7" s="1"/>
      <c r="V7" s="1"/>
    </row>
    <row r="8" spans="1:25" x14ac:dyDescent="0.25">
      <c r="A8" s="1"/>
      <c r="B8" s="5"/>
      <c r="C8" s="6"/>
      <c r="D8" s="6"/>
      <c r="E8" s="6"/>
      <c r="F8" s="6"/>
      <c r="G8" s="6"/>
      <c r="H8" s="7"/>
      <c r="I8" s="1"/>
      <c r="J8" s="1"/>
      <c r="K8" s="1"/>
      <c r="L8" s="1"/>
      <c r="M8" s="1"/>
      <c r="N8" s="1"/>
      <c r="O8" s="1"/>
      <c r="P8" s="1"/>
      <c r="Q8" s="1"/>
      <c r="R8" s="1"/>
      <c r="S8" s="1"/>
      <c r="T8" s="1"/>
      <c r="U8" s="1"/>
      <c r="V8" s="1"/>
    </row>
    <row r="9" spans="1:25" ht="16.5" customHeight="1" x14ac:dyDescent="0.25">
      <c r="A9" s="1"/>
      <c r="B9" s="176" t="s">
        <v>4</v>
      </c>
      <c r="C9" s="165"/>
      <c r="D9" s="165"/>
      <c r="E9" s="165"/>
      <c r="F9" s="165"/>
      <c r="G9" s="165"/>
      <c r="H9" s="166"/>
      <c r="I9" s="1"/>
      <c r="J9" s="1"/>
      <c r="K9" s="1"/>
      <c r="L9" s="1"/>
      <c r="M9" s="1"/>
      <c r="N9" s="1"/>
      <c r="O9" s="1"/>
      <c r="P9" s="1"/>
      <c r="Q9" s="1"/>
      <c r="R9" s="1"/>
      <c r="S9" s="1"/>
      <c r="T9" s="1"/>
      <c r="U9" s="1"/>
      <c r="V9" s="1"/>
      <c r="W9" s="1"/>
      <c r="X9" s="1"/>
      <c r="Y9" s="1"/>
    </row>
    <row r="10" spans="1:25" ht="44.25" customHeight="1" x14ac:dyDescent="0.25">
      <c r="A10" s="1"/>
      <c r="B10" s="177"/>
      <c r="C10" s="165"/>
      <c r="D10" s="165"/>
      <c r="E10" s="165"/>
      <c r="F10" s="165"/>
      <c r="G10" s="165"/>
      <c r="H10" s="166"/>
      <c r="I10" s="1"/>
      <c r="J10" s="1"/>
      <c r="K10" s="1"/>
      <c r="L10" s="1"/>
      <c r="M10" s="1"/>
      <c r="N10" s="1"/>
      <c r="O10" s="1"/>
      <c r="P10" s="1"/>
      <c r="Q10" s="1"/>
      <c r="R10" s="1"/>
      <c r="S10" s="1"/>
      <c r="T10" s="1"/>
      <c r="U10" s="1"/>
      <c r="V10" s="1"/>
      <c r="W10" s="1"/>
      <c r="X10" s="1"/>
      <c r="Y10" s="1"/>
    </row>
    <row r="11" spans="1:25" x14ac:dyDescent="0.25">
      <c r="A11" s="1"/>
      <c r="B11" s="8"/>
      <c r="C11" s="9"/>
      <c r="D11" s="10"/>
      <c r="E11" s="11"/>
      <c r="F11" s="11"/>
      <c r="G11" s="11"/>
      <c r="H11" s="12"/>
      <c r="I11" s="1"/>
      <c r="J11" s="1"/>
      <c r="K11" s="1"/>
      <c r="L11" s="1"/>
      <c r="M11" s="1"/>
      <c r="N11" s="1"/>
      <c r="O11" s="1"/>
      <c r="P11" s="1"/>
      <c r="Q11" s="1"/>
      <c r="R11" s="1"/>
      <c r="S11" s="1"/>
      <c r="T11" s="1"/>
      <c r="U11" s="1"/>
      <c r="V11" s="1"/>
      <c r="W11" s="1"/>
      <c r="X11" s="1"/>
      <c r="Y11" s="1"/>
    </row>
    <row r="12" spans="1:25" x14ac:dyDescent="0.25">
      <c r="A12" s="1"/>
      <c r="B12" s="8"/>
      <c r="C12" s="142" t="s">
        <v>5</v>
      </c>
      <c r="D12" s="143"/>
      <c r="E12" s="149" t="s">
        <v>6</v>
      </c>
      <c r="F12" s="150"/>
      <c r="G12" s="9"/>
      <c r="H12" s="12"/>
      <c r="I12" s="1"/>
      <c r="J12" s="1"/>
      <c r="K12" s="1"/>
      <c r="L12" s="1"/>
      <c r="M12" s="1"/>
      <c r="N12" s="1"/>
      <c r="O12" s="1"/>
      <c r="P12" s="1"/>
      <c r="Q12" s="1"/>
      <c r="R12" s="1"/>
      <c r="S12" s="1"/>
      <c r="T12" s="1"/>
      <c r="U12" s="1"/>
      <c r="V12" s="1"/>
      <c r="W12" s="1"/>
      <c r="X12" s="1"/>
      <c r="Y12" s="1"/>
    </row>
    <row r="13" spans="1:25" ht="35.25" customHeight="1" x14ac:dyDescent="0.25">
      <c r="A13" s="1"/>
      <c r="B13" s="8"/>
      <c r="C13" s="144" t="s">
        <v>7</v>
      </c>
      <c r="D13" s="145"/>
      <c r="E13" s="147" t="s">
        <v>8</v>
      </c>
      <c r="F13" s="148"/>
      <c r="G13" s="9"/>
      <c r="H13" s="12"/>
      <c r="I13" s="1"/>
      <c r="J13" s="1"/>
      <c r="K13" s="1"/>
      <c r="L13" s="1"/>
      <c r="M13" s="1"/>
      <c r="N13" s="1"/>
      <c r="O13" s="1"/>
      <c r="P13" s="1"/>
      <c r="Q13" s="1"/>
      <c r="R13" s="1"/>
      <c r="S13" s="1"/>
      <c r="T13" s="1"/>
      <c r="U13" s="1"/>
      <c r="V13" s="1"/>
      <c r="W13" s="1"/>
      <c r="X13" s="1"/>
      <c r="Y13" s="1"/>
    </row>
    <row r="14" spans="1:25" ht="17.25" customHeight="1" x14ac:dyDescent="0.25">
      <c r="A14" s="1"/>
      <c r="B14" s="8"/>
      <c r="C14" s="146" t="s">
        <v>9</v>
      </c>
      <c r="D14" s="145"/>
      <c r="E14" s="151" t="s">
        <v>10</v>
      </c>
      <c r="F14" s="148"/>
      <c r="G14" s="9"/>
      <c r="H14" s="12"/>
      <c r="I14" s="1"/>
      <c r="J14" s="1"/>
      <c r="K14" s="1"/>
      <c r="L14" s="1"/>
      <c r="M14" s="1"/>
      <c r="N14" s="1"/>
      <c r="O14" s="1"/>
      <c r="P14" s="1"/>
      <c r="Q14" s="1"/>
      <c r="R14" s="1"/>
      <c r="S14" s="1"/>
      <c r="T14" s="1"/>
      <c r="U14" s="1"/>
      <c r="V14" s="1"/>
      <c r="W14" s="1"/>
      <c r="X14" s="1"/>
      <c r="Y14" s="1"/>
    </row>
    <row r="15" spans="1:25" ht="19.5" customHeight="1" x14ac:dyDescent="0.25">
      <c r="A15" s="1"/>
      <c r="B15" s="8"/>
      <c r="C15" s="144" t="s">
        <v>11</v>
      </c>
      <c r="D15" s="145"/>
      <c r="E15" s="147" t="s">
        <v>12</v>
      </c>
      <c r="F15" s="148"/>
      <c r="G15" s="9"/>
      <c r="H15" s="12"/>
      <c r="I15" s="1"/>
      <c r="J15" s="1"/>
      <c r="K15" s="1"/>
      <c r="L15" s="1"/>
      <c r="M15" s="1"/>
      <c r="N15" s="1"/>
      <c r="O15" s="1"/>
      <c r="P15" s="1"/>
      <c r="Q15" s="1"/>
      <c r="R15" s="1"/>
      <c r="S15" s="1"/>
      <c r="T15" s="1"/>
      <c r="U15" s="1"/>
      <c r="V15" s="1"/>
      <c r="W15" s="1"/>
      <c r="X15" s="1"/>
      <c r="Y15" s="1"/>
    </row>
    <row r="16" spans="1:25" ht="69.75" customHeight="1" x14ac:dyDescent="0.25">
      <c r="A16" s="1"/>
      <c r="B16" s="8"/>
      <c r="C16" s="144" t="s">
        <v>13</v>
      </c>
      <c r="D16" s="145"/>
      <c r="E16" s="147" t="s">
        <v>14</v>
      </c>
      <c r="F16" s="148"/>
      <c r="G16" s="9"/>
      <c r="H16" s="12"/>
      <c r="I16" s="1"/>
      <c r="J16" s="1"/>
      <c r="K16" s="1"/>
      <c r="L16" s="1"/>
      <c r="M16" s="1"/>
      <c r="N16" s="1"/>
      <c r="O16" s="1"/>
      <c r="P16" s="1"/>
      <c r="Q16" s="1"/>
      <c r="R16" s="1"/>
      <c r="S16" s="1"/>
      <c r="T16" s="1"/>
      <c r="U16" s="1"/>
      <c r="V16" s="1"/>
      <c r="W16" s="1"/>
      <c r="X16" s="1"/>
      <c r="Y16" s="1"/>
    </row>
    <row r="17" spans="1:25" ht="34.5" customHeight="1" x14ac:dyDescent="0.25">
      <c r="A17" s="1"/>
      <c r="B17" s="13"/>
      <c r="C17" s="152" t="s">
        <v>15</v>
      </c>
      <c r="D17" s="153"/>
      <c r="E17" s="140" t="s">
        <v>16</v>
      </c>
      <c r="F17" s="141"/>
      <c r="G17" s="14"/>
      <c r="H17" s="15"/>
      <c r="I17" s="1"/>
      <c r="J17" s="1"/>
      <c r="K17" s="1"/>
      <c r="L17" s="1"/>
      <c r="M17" s="1"/>
      <c r="N17" s="1"/>
      <c r="O17" s="1"/>
      <c r="P17" s="1"/>
      <c r="Q17" s="1"/>
      <c r="R17" s="1"/>
      <c r="S17" s="1"/>
      <c r="T17" s="1"/>
      <c r="U17" s="1"/>
      <c r="V17" s="1"/>
      <c r="W17" s="1"/>
      <c r="X17" s="1"/>
      <c r="Y17" s="1"/>
    </row>
    <row r="18" spans="1:25" ht="27.75" customHeight="1" x14ac:dyDescent="0.25">
      <c r="A18" s="1"/>
      <c r="B18" s="13"/>
      <c r="C18" s="152" t="s">
        <v>17</v>
      </c>
      <c r="D18" s="153"/>
      <c r="E18" s="140" t="s">
        <v>18</v>
      </c>
      <c r="F18" s="141"/>
      <c r="G18" s="14"/>
      <c r="H18" s="15"/>
      <c r="I18" s="1"/>
      <c r="J18" s="1"/>
      <c r="K18" s="1"/>
      <c r="L18" s="1"/>
      <c r="M18" s="1"/>
      <c r="N18" s="1"/>
      <c r="O18" s="1"/>
      <c r="P18" s="1"/>
      <c r="Q18" s="1"/>
      <c r="R18" s="1"/>
      <c r="S18" s="1"/>
      <c r="T18" s="1"/>
      <c r="U18" s="1"/>
      <c r="V18" s="1"/>
      <c r="W18" s="1"/>
      <c r="X18" s="1"/>
      <c r="Y18" s="1"/>
    </row>
    <row r="19" spans="1:25" ht="28.5" customHeight="1" x14ac:dyDescent="0.25">
      <c r="A19" s="1"/>
      <c r="B19" s="13"/>
      <c r="C19" s="152" t="s">
        <v>19</v>
      </c>
      <c r="D19" s="153"/>
      <c r="E19" s="140" t="s">
        <v>20</v>
      </c>
      <c r="F19" s="141"/>
      <c r="G19" s="14"/>
      <c r="H19" s="15"/>
      <c r="I19" s="1"/>
      <c r="J19" s="1"/>
      <c r="K19" s="1"/>
      <c r="L19" s="1"/>
      <c r="M19" s="1"/>
      <c r="N19" s="1"/>
      <c r="O19" s="1"/>
      <c r="P19" s="1"/>
      <c r="Q19" s="1"/>
      <c r="R19" s="1"/>
      <c r="S19" s="1"/>
      <c r="T19" s="1"/>
      <c r="U19" s="1"/>
      <c r="V19" s="1"/>
      <c r="W19" s="1"/>
      <c r="X19" s="1"/>
      <c r="Y19" s="1"/>
    </row>
    <row r="20" spans="1:25" ht="72.75" customHeight="1" x14ac:dyDescent="0.25">
      <c r="A20" s="1"/>
      <c r="B20" s="13"/>
      <c r="C20" s="152" t="s">
        <v>21</v>
      </c>
      <c r="D20" s="153"/>
      <c r="E20" s="140" t="s">
        <v>22</v>
      </c>
      <c r="F20" s="141"/>
      <c r="G20" s="14"/>
      <c r="H20" s="15"/>
      <c r="I20" s="1"/>
      <c r="J20" s="1"/>
      <c r="K20" s="1"/>
      <c r="L20" s="1"/>
      <c r="M20" s="1"/>
      <c r="N20" s="1"/>
      <c r="O20" s="1"/>
      <c r="P20" s="1"/>
      <c r="Q20" s="1"/>
      <c r="R20" s="1"/>
      <c r="S20" s="1"/>
      <c r="T20" s="1"/>
      <c r="U20" s="1"/>
      <c r="V20" s="1"/>
      <c r="W20" s="1"/>
      <c r="X20" s="1"/>
      <c r="Y20" s="1"/>
    </row>
    <row r="21" spans="1:25" ht="64.5" customHeight="1" x14ac:dyDescent="0.25">
      <c r="A21" s="1"/>
      <c r="B21" s="13"/>
      <c r="C21" s="152" t="s">
        <v>23</v>
      </c>
      <c r="D21" s="153"/>
      <c r="E21" s="140" t="s">
        <v>24</v>
      </c>
      <c r="F21" s="141"/>
      <c r="G21" s="14"/>
      <c r="H21" s="15"/>
      <c r="I21" s="1"/>
      <c r="J21" s="1"/>
      <c r="K21" s="1"/>
      <c r="L21" s="1"/>
      <c r="M21" s="1"/>
      <c r="N21" s="1"/>
      <c r="O21" s="1"/>
      <c r="P21" s="1"/>
      <c r="Q21" s="1"/>
      <c r="R21" s="1"/>
      <c r="S21" s="1"/>
      <c r="T21" s="1"/>
      <c r="U21" s="1"/>
      <c r="V21" s="1"/>
      <c r="W21" s="1"/>
      <c r="X21" s="1"/>
      <c r="Y21" s="1"/>
    </row>
    <row r="22" spans="1:25" ht="71.25" customHeight="1" x14ac:dyDescent="0.25">
      <c r="A22" s="1"/>
      <c r="B22" s="13"/>
      <c r="C22" s="152" t="s">
        <v>25</v>
      </c>
      <c r="D22" s="153"/>
      <c r="E22" s="140" t="s">
        <v>26</v>
      </c>
      <c r="F22" s="141"/>
      <c r="G22" s="14"/>
      <c r="H22" s="15"/>
      <c r="I22" s="1"/>
      <c r="J22" s="1"/>
      <c r="K22" s="1"/>
      <c r="L22" s="1"/>
      <c r="M22" s="1"/>
      <c r="N22" s="1"/>
      <c r="O22" s="1"/>
      <c r="P22" s="1"/>
      <c r="Q22" s="1"/>
      <c r="R22" s="1"/>
      <c r="S22" s="1"/>
      <c r="T22" s="1"/>
      <c r="U22" s="1"/>
      <c r="V22" s="1"/>
      <c r="W22" s="1"/>
      <c r="X22" s="1"/>
      <c r="Y22" s="1"/>
    </row>
    <row r="23" spans="1:25" ht="55.5" customHeight="1" x14ac:dyDescent="0.25">
      <c r="A23" s="1"/>
      <c r="B23" s="13"/>
      <c r="C23" s="152" t="s">
        <v>27</v>
      </c>
      <c r="D23" s="153"/>
      <c r="E23" s="140" t="s">
        <v>28</v>
      </c>
      <c r="F23" s="141"/>
      <c r="G23" s="14"/>
      <c r="H23" s="15"/>
      <c r="I23" s="1"/>
      <c r="J23" s="1"/>
      <c r="K23" s="1"/>
      <c r="L23" s="1"/>
      <c r="M23" s="1"/>
      <c r="N23" s="1"/>
      <c r="O23" s="1"/>
      <c r="P23" s="1"/>
      <c r="Q23" s="1"/>
      <c r="R23" s="1"/>
      <c r="S23" s="1"/>
      <c r="T23" s="1"/>
      <c r="U23" s="1"/>
      <c r="V23" s="1"/>
      <c r="W23" s="1"/>
      <c r="X23" s="1"/>
      <c r="Y23" s="1"/>
    </row>
    <row r="24" spans="1:25" ht="42" customHeight="1" x14ac:dyDescent="0.25">
      <c r="A24" s="1"/>
      <c r="B24" s="13"/>
      <c r="C24" s="152" t="s">
        <v>29</v>
      </c>
      <c r="D24" s="153"/>
      <c r="E24" s="140" t="s">
        <v>30</v>
      </c>
      <c r="F24" s="141"/>
      <c r="G24" s="14"/>
      <c r="H24" s="15"/>
      <c r="I24" s="1"/>
      <c r="J24" s="1"/>
      <c r="K24" s="1"/>
      <c r="L24" s="1"/>
      <c r="M24" s="1"/>
      <c r="N24" s="1"/>
      <c r="O24" s="1"/>
      <c r="P24" s="1"/>
      <c r="Q24" s="1"/>
      <c r="R24" s="1"/>
      <c r="S24" s="1"/>
      <c r="T24" s="1"/>
      <c r="U24" s="1"/>
      <c r="V24" s="1"/>
      <c r="W24" s="1"/>
      <c r="X24" s="1"/>
      <c r="Y24" s="1"/>
    </row>
    <row r="25" spans="1:25" ht="59.25" customHeight="1" x14ac:dyDescent="0.25">
      <c r="A25" s="1"/>
      <c r="B25" s="13"/>
      <c r="C25" s="152" t="s">
        <v>31</v>
      </c>
      <c r="D25" s="153"/>
      <c r="E25" s="140" t="s">
        <v>32</v>
      </c>
      <c r="F25" s="141"/>
      <c r="G25" s="14"/>
      <c r="H25" s="15"/>
      <c r="I25" s="1"/>
      <c r="J25" s="1"/>
      <c r="K25" s="1"/>
      <c r="L25" s="1"/>
      <c r="M25" s="1"/>
      <c r="N25" s="1"/>
      <c r="O25" s="1"/>
      <c r="P25" s="1"/>
      <c r="Q25" s="1"/>
      <c r="R25" s="1"/>
      <c r="S25" s="1"/>
      <c r="T25" s="1"/>
      <c r="U25" s="1"/>
      <c r="V25" s="1"/>
      <c r="W25" s="1"/>
      <c r="X25" s="1"/>
      <c r="Y25" s="1"/>
    </row>
    <row r="26" spans="1:25" ht="23.25" customHeight="1" x14ac:dyDescent="0.25">
      <c r="A26" s="1"/>
      <c r="B26" s="13"/>
      <c r="C26" s="152" t="s">
        <v>33</v>
      </c>
      <c r="D26" s="153"/>
      <c r="E26" s="140" t="s">
        <v>34</v>
      </c>
      <c r="F26" s="141"/>
      <c r="G26" s="14"/>
      <c r="H26" s="15"/>
      <c r="I26" s="1"/>
      <c r="J26" s="1"/>
      <c r="K26" s="1"/>
      <c r="L26" s="1"/>
      <c r="M26" s="1"/>
      <c r="N26" s="1"/>
      <c r="O26" s="1"/>
      <c r="P26" s="1"/>
      <c r="Q26" s="1"/>
      <c r="R26" s="1"/>
      <c r="S26" s="1"/>
      <c r="T26" s="1"/>
      <c r="U26" s="1"/>
      <c r="V26" s="1"/>
      <c r="W26" s="1"/>
      <c r="X26" s="1"/>
      <c r="Y26" s="1"/>
    </row>
    <row r="27" spans="1:25" ht="30.75" customHeight="1" x14ac:dyDescent="0.25">
      <c r="A27" s="1"/>
      <c r="B27" s="13"/>
      <c r="C27" s="152" t="s">
        <v>35</v>
      </c>
      <c r="D27" s="153"/>
      <c r="E27" s="140" t="s">
        <v>36</v>
      </c>
      <c r="F27" s="141"/>
      <c r="G27" s="14"/>
      <c r="H27" s="15"/>
      <c r="I27" s="1"/>
      <c r="J27" s="1"/>
      <c r="K27" s="1"/>
      <c r="L27" s="1"/>
      <c r="M27" s="1"/>
      <c r="N27" s="1"/>
      <c r="O27" s="1"/>
      <c r="P27" s="1"/>
      <c r="Q27" s="1"/>
      <c r="R27" s="1"/>
      <c r="S27" s="1"/>
      <c r="T27" s="1"/>
      <c r="U27" s="1"/>
      <c r="V27" s="1"/>
      <c r="W27" s="1"/>
      <c r="X27" s="1"/>
      <c r="Y27" s="1"/>
    </row>
    <row r="28" spans="1:25" ht="35.25" customHeight="1" x14ac:dyDescent="0.25">
      <c r="A28" s="1"/>
      <c r="B28" s="13"/>
      <c r="C28" s="152" t="s">
        <v>37</v>
      </c>
      <c r="D28" s="153"/>
      <c r="E28" s="140" t="s">
        <v>38</v>
      </c>
      <c r="F28" s="141"/>
      <c r="G28" s="14"/>
      <c r="H28" s="15"/>
      <c r="I28" s="1"/>
      <c r="J28" s="1"/>
      <c r="K28" s="1"/>
      <c r="L28" s="1"/>
      <c r="M28" s="1"/>
      <c r="N28" s="1"/>
      <c r="O28" s="1"/>
      <c r="P28" s="1"/>
      <c r="Q28" s="1"/>
      <c r="R28" s="1"/>
      <c r="S28" s="1"/>
      <c r="T28" s="1"/>
      <c r="U28" s="1"/>
      <c r="V28" s="1"/>
      <c r="W28" s="1"/>
      <c r="X28" s="1"/>
      <c r="Y28" s="1"/>
    </row>
    <row r="29" spans="1:25" ht="33" customHeight="1" x14ac:dyDescent="0.25">
      <c r="A29" s="1"/>
      <c r="B29" s="13"/>
      <c r="C29" s="152" t="s">
        <v>39</v>
      </c>
      <c r="D29" s="153"/>
      <c r="E29" s="140" t="s">
        <v>38</v>
      </c>
      <c r="F29" s="141"/>
      <c r="G29" s="14"/>
      <c r="H29" s="15"/>
      <c r="I29" s="1"/>
      <c r="J29" s="1"/>
      <c r="K29" s="1"/>
      <c r="L29" s="1"/>
      <c r="M29" s="1"/>
      <c r="N29" s="1"/>
      <c r="O29" s="1"/>
      <c r="P29" s="1"/>
      <c r="Q29" s="1"/>
      <c r="R29" s="1"/>
      <c r="S29" s="1"/>
      <c r="T29" s="1"/>
      <c r="U29" s="1"/>
      <c r="V29" s="1"/>
      <c r="W29" s="1"/>
      <c r="X29" s="1"/>
      <c r="Y29" s="1"/>
    </row>
    <row r="30" spans="1:25" ht="30" customHeight="1" x14ac:dyDescent="0.25">
      <c r="A30" s="1"/>
      <c r="B30" s="13"/>
      <c r="C30" s="152" t="s">
        <v>40</v>
      </c>
      <c r="D30" s="153"/>
      <c r="E30" s="140" t="s">
        <v>41</v>
      </c>
      <c r="F30" s="141"/>
      <c r="G30" s="14"/>
      <c r="H30" s="15"/>
      <c r="I30" s="1"/>
      <c r="J30" s="1"/>
      <c r="K30" s="1"/>
      <c r="L30" s="1"/>
      <c r="M30" s="1"/>
      <c r="N30" s="1"/>
      <c r="O30" s="1"/>
      <c r="P30" s="1"/>
      <c r="Q30" s="1"/>
      <c r="R30" s="1"/>
      <c r="S30" s="1"/>
      <c r="T30" s="1"/>
      <c r="U30" s="1"/>
      <c r="V30" s="1"/>
      <c r="W30" s="1"/>
      <c r="X30" s="1"/>
      <c r="Y30" s="1"/>
    </row>
    <row r="31" spans="1:25" ht="35.25" customHeight="1" x14ac:dyDescent="0.25">
      <c r="A31" s="1"/>
      <c r="B31" s="13"/>
      <c r="C31" s="152" t="s">
        <v>42</v>
      </c>
      <c r="D31" s="153"/>
      <c r="E31" s="140" t="s">
        <v>43</v>
      </c>
      <c r="F31" s="141"/>
      <c r="G31" s="14"/>
      <c r="H31" s="15"/>
      <c r="I31" s="1"/>
      <c r="J31" s="1"/>
      <c r="K31" s="1"/>
      <c r="L31" s="1"/>
      <c r="M31" s="1"/>
      <c r="N31" s="1"/>
      <c r="O31" s="1"/>
      <c r="P31" s="1"/>
      <c r="Q31" s="1"/>
      <c r="R31" s="1"/>
      <c r="S31" s="1"/>
      <c r="T31" s="1"/>
      <c r="U31" s="1"/>
      <c r="V31" s="1"/>
      <c r="W31" s="1"/>
      <c r="X31" s="1"/>
      <c r="Y31" s="1"/>
    </row>
    <row r="32" spans="1:25" ht="31.5" customHeight="1" x14ac:dyDescent="0.25">
      <c r="A32" s="1"/>
      <c r="B32" s="13"/>
      <c r="C32" s="152" t="s">
        <v>44</v>
      </c>
      <c r="D32" s="153"/>
      <c r="E32" s="140" t="s">
        <v>45</v>
      </c>
      <c r="F32" s="141"/>
      <c r="G32" s="14"/>
      <c r="H32" s="15"/>
      <c r="I32" s="1"/>
      <c r="J32" s="1"/>
      <c r="K32" s="1"/>
      <c r="L32" s="1"/>
      <c r="M32" s="1"/>
      <c r="N32" s="1"/>
      <c r="O32" s="1"/>
      <c r="P32" s="1"/>
      <c r="Q32" s="1"/>
      <c r="R32" s="1"/>
      <c r="S32" s="1"/>
      <c r="T32" s="1"/>
      <c r="U32" s="1"/>
      <c r="V32" s="1"/>
      <c r="W32" s="1"/>
      <c r="X32" s="1"/>
      <c r="Y32" s="1"/>
    </row>
    <row r="33" spans="1:25" ht="35.25" customHeight="1" x14ac:dyDescent="0.25">
      <c r="A33" s="1"/>
      <c r="B33" s="13"/>
      <c r="C33" s="152" t="s">
        <v>46</v>
      </c>
      <c r="D33" s="153"/>
      <c r="E33" s="140" t="s">
        <v>47</v>
      </c>
      <c r="F33" s="141"/>
      <c r="G33" s="14"/>
      <c r="H33" s="15"/>
      <c r="I33" s="1"/>
      <c r="J33" s="1"/>
      <c r="K33" s="1"/>
      <c r="L33" s="1"/>
      <c r="M33" s="1"/>
      <c r="N33" s="1"/>
      <c r="O33" s="1"/>
      <c r="P33" s="1"/>
      <c r="Q33" s="1"/>
      <c r="R33" s="1"/>
      <c r="S33" s="1"/>
      <c r="T33" s="1"/>
      <c r="U33" s="1"/>
      <c r="V33" s="1"/>
      <c r="W33" s="1"/>
      <c r="X33" s="1"/>
      <c r="Y33" s="1"/>
    </row>
    <row r="34" spans="1:25" ht="59.25" customHeight="1" x14ac:dyDescent="0.25">
      <c r="A34" s="1"/>
      <c r="B34" s="13"/>
      <c r="C34" s="152" t="s">
        <v>48</v>
      </c>
      <c r="D34" s="153"/>
      <c r="E34" s="140" t="s">
        <v>49</v>
      </c>
      <c r="F34" s="141"/>
      <c r="G34" s="14"/>
      <c r="H34" s="15"/>
      <c r="I34" s="1"/>
      <c r="J34" s="1"/>
      <c r="K34" s="1"/>
      <c r="L34" s="1"/>
      <c r="M34" s="1"/>
      <c r="N34" s="1"/>
      <c r="O34" s="1"/>
      <c r="P34" s="1"/>
      <c r="Q34" s="1"/>
      <c r="R34" s="1"/>
      <c r="S34" s="1"/>
      <c r="T34" s="1"/>
      <c r="U34" s="1"/>
      <c r="V34" s="1"/>
      <c r="W34" s="1"/>
      <c r="X34" s="1"/>
      <c r="Y34" s="1"/>
    </row>
    <row r="35" spans="1:25" ht="29.25" customHeight="1" x14ac:dyDescent="0.25">
      <c r="A35" s="1"/>
      <c r="B35" s="13"/>
      <c r="C35" s="152" t="s">
        <v>50</v>
      </c>
      <c r="D35" s="153"/>
      <c r="E35" s="140" t="s">
        <v>51</v>
      </c>
      <c r="F35" s="141"/>
      <c r="G35" s="14"/>
      <c r="H35" s="15"/>
      <c r="I35" s="1"/>
      <c r="J35" s="1"/>
      <c r="K35" s="1"/>
      <c r="L35" s="1"/>
      <c r="M35" s="1"/>
      <c r="N35" s="1"/>
      <c r="O35" s="1"/>
      <c r="P35" s="1"/>
      <c r="Q35" s="1"/>
      <c r="R35" s="1"/>
      <c r="S35" s="1"/>
      <c r="T35" s="1"/>
      <c r="U35" s="1"/>
      <c r="V35" s="1"/>
      <c r="W35" s="1"/>
      <c r="X35" s="1"/>
      <c r="Y35" s="1"/>
    </row>
    <row r="36" spans="1:25" ht="82.5" customHeight="1" x14ac:dyDescent="0.25">
      <c r="A36" s="1"/>
      <c r="B36" s="13"/>
      <c r="C36" s="152" t="s">
        <v>52</v>
      </c>
      <c r="D36" s="153"/>
      <c r="E36" s="140" t="s">
        <v>53</v>
      </c>
      <c r="F36" s="141"/>
      <c r="G36" s="14"/>
      <c r="H36" s="15"/>
      <c r="I36" s="1"/>
      <c r="J36" s="1"/>
      <c r="K36" s="1"/>
      <c r="L36" s="1"/>
      <c r="M36" s="1"/>
      <c r="N36" s="1"/>
      <c r="O36" s="1"/>
      <c r="P36" s="1"/>
      <c r="Q36" s="1"/>
      <c r="R36" s="1"/>
      <c r="S36" s="1"/>
      <c r="T36" s="1"/>
      <c r="U36" s="1"/>
      <c r="V36" s="1"/>
      <c r="W36" s="1"/>
      <c r="X36" s="1"/>
      <c r="Y36" s="1"/>
    </row>
    <row r="37" spans="1:25" ht="46.5" customHeight="1" x14ac:dyDescent="0.25">
      <c r="A37" s="1"/>
      <c r="B37" s="13"/>
      <c r="C37" s="152" t="s">
        <v>54</v>
      </c>
      <c r="D37" s="153"/>
      <c r="E37" s="140" t="s">
        <v>55</v>
      </c>
      <c r="F37" s="141"/>
      <c r="G37" s="14"/>
      <c r="H37" s="15"/>
      <c r="I37" s="1"/>
      <c r="J37" s="1"/>
      <c r="K37" s="1"/>
      <c r="L37" s="1"/>
      <c r="M37" s="1"/>
      <c r="N37" s="1"/>
      <c r="O37" s="1"/>
      <c r="P37" s="1"/>
      <c r="Q37" s="1"/>
      <c r="R37" s="1"/>
      <c r="S37" s="1"/>
      <c r="T37" s="1"/>
      <c r="U37" s="1"/>
      <c r="V37" s="1"/>
      <c r="W37" s="1"/>
      <c r="X37" s="1"/>
      <c r="Y37" s="1"/>
    </row>
    <row r="38" spans="1:25" ht="6.75" customHeight="1" x14ac:dyDescent="0.25">
      <c r="A38" s="1"/>
      <c r="B38" s="13"/>
      <c r="C38" s="159"/>
      <c r="D38" s="160"/>
      <c r="E38" s="157"/>
      <c r="F38" s="158"/>
      <c r="G38" s="14"/>
      <c r="H38" s="15"/>
      <c r="I38" s="1"/>
      <c r="J38" s="1"/>
      <c r="K38" s="1"/>
      <c r="L38" s="1"/>
      <c r="M38" s="1"/>
      <c r="N38" s="1"/>
      <c r="O38" s="1"/>
      <c r="P38" s="1"/>
      <c r="Q38" s="1"/>
      <c r="R38" s="1"/>
      <c r="S38" s="1"/>
      <c r="T38" s="1"/>
      <c r="U38" s="1"/>
      <c r="V38" s="1"/>
      <c r="W38" s="1"/>
      <c r="X38" s="1"/>
      <c r="Y38" s="1"/>
    </row>
    <row r="39" spans="1:25" ht="15.75" customHeight="1" x14ac:dyDescent="0.25">
      <c r="A39" s="1"/>
      <c r="B39" s="13"/>
      <c r="C39" s="16"/>
      <c r="D39" s="16"/>
      <c r="E39" s="17"/>
      <c r="F39" s="17"/>
      <c r="G39" s="14"/>
      <c r="H39" s="15"/>
      <c r="I39" s="1"/>
      <c r="J39" s="1"/>
      <c r="K39" s="1"/>
      <c r="L39" s="1"/>
      <c r="M39" s="1"/>
      <c r="N39" s="1"/>
      <c r="O39" s="1"/>
      <c r="P39" s="1"/>
      <c r="Q39" s="1"/>
      <c r="R39" s="1"/>
      <c r="S39" s="1"/>
      <c r="T39" s="1"/>
      <c r="U39" s="1"/>
      <c r="V39" s="1"/>
      <c r="W39" s="1"/>
      <c r="X39" s="1"/>
      <c r="Y39" s="1"/>
    </row>
    <row r="40" spans="1:25" ht="21" customHeight="1" x14ac:dyDescent="0.25">
      <c r="A40" s="1"/>
      <c r="B40" s="154" t="s">
        <v>56</v>
      </c>
      <c r="C40" s="155"/>
      <c r="D40" s="155"/>
      <c r="E40" s="155"/>
      <c r="F40" s="155"/>
      <c r="G40" s="155"/>
      <c r="H40" s="156"/>
      <c r="I40" s="1"/>
      <c r="J40" s="1"/>
      <c r="K40" s="1"/>
      <c r="L40" s="1"/>
      <c r="M40" s="1"/>
      <c r="N40" s="1"/>
      <c r="O40" s="1"/>
      <c r="P40" s="1"/>
      <c r="Q40" s="1"/>
      <c r="R40" s="1"/>
      <c r="S40" s="1"/>
      <c r="T40" s="1"/>
      <c r="U40" s="1"/>
      <c r="V40" s="1"/>
      <c r="W40" s="1"/>
      <c r="X40" s="1"/>
      <c r="Y40" s="1"/>
    </row>
    <row r="41" spans="1:25" ht="20.25" customHeight="1" x14ac:dyDescent="0.25">
      <c r="A41" s="1"/>
      <c r="B41" s="154" t="s">
        <v>57</v>
      </c>
      <c r="C41" s="155"/>
      <c r="D41" s="155"/>
      <c r="E41" s="155"/>
      <c r="F41" s="155"/>
      <c r="G41" s="155"/>
      <c r="H41" s="156"/>
      <c r="I41" s="1"/>
      <c r="J41" s="1"/>
      <c r="K41" s="1"/>
      <c r="L41" s="1"/>
      <c r="M41" s="1"/>
      <c r="N41" s="1"/>
      <c r="O41" s="1"/>
      <c r="P41" s="1"/>
      <c r="Q41" s="1"/>
      <c r="R41" s="1"/>
      <c r="S41" s="1"/>
      <c r="T41" s="1"/>
      <c r="U41" s="1"/>
      <c r="V41" s="1"/>
      <c r="W41" s="1"/>
      <c r="X41" s="1"/>
      <c r="Y41" s="1"/>
    </row>
    <row r="42" spans="1:25" ht="20.25" customHeight="1" x14ac:dyDescent="0.25">
      <c r="A42" s="1"/>
      <c r="B42" s="154" t="s">
        <v>58</v>
      </c>
      <c r="C42" s="155"/>
      <c r="D42" s="155"/>
      <c r="E42" s="155"/>
      <c r="F42" s="155"/>
      <c r="G42" s="155"/>
      <c r="H42" s="156"/>
      <c r="I42" s="1"/>
      <c r="J42" s="1"/>
      <c r="K42" s="1"/>
      <c r="L42" s="1"/>
      <c r="M42" s="1"/>
      <c r="N42" s="1"/>
      <c r="O42" s="1"/>
      <c r="P42" s="1"/>
      <c r="Q42" s="1"/>
      <c r="R42" s="1"/>
      <c r="S42" s="1"/>
      <c r="T42" s="1"/>
      <c r="U42" s="1"/>
      <c r="V42" s="1"/>
      <c r="W42" s="1"/>
      <c r="X42" s="1"/>
      <c r="Y42" s="1"/>
    </row>
    <row r="43" spans="1:25" ht="20.25" customHeight="1" x14ac:dyDescent="0.25">
      <c r="A43" s="1"/>
      <c r="B43" s="154" t="s">
        <v>59</v>
      </c>
      <c r="C43" s="155"/>
      <c r="D43" s="155"/>
      <c r="E43" s="155"/>
      <c r="F43" s="155"/>
      <c r="G43" s="155"/>
      <c r="H43" s="156"/>
      <c r="I43" s="1"/>
      <c r="J43" s="1"/>
      <c r="K43" s="1"/>
      <c r="L43" s="1"/>
      <c r="M43" s="1"/>
      <c r="N43" s="1"/>
      <c r="O43" s="1"/>
      <c r="P43" s="1"/>
      <c r="Q43" s="1"/>
      <c r="R43" s="1"/>
      <c r="S43" s="1"/>
      <c r="T43" s="1"/>
      <c r="U43" s="1"/>
      <c r="V43" s="1"/>
      <c r="W43" s="1"/>
      <c r="X43" s="1"/>
      <c r="Y43" s="1"/>
    </row>
    <row r="44" spans="1:25" ht="15.75" customHeight="1" x14ac:dyDescent="0.25">
      <c r="A44" s="1"/>
      <c r="B44" s="154" t="s">
        <v>60</v>
      </c>
      <c r="C44" s="155"/>
      <c r="D44" s="155"/>
      <c r="E44" s="155"/>
      <c r="F44" s="155"/>
      <c r="G44" s="155"/>
      <c r="H44" s="156"/>
      <c r="I44" s="1"/>
      <c r="J44" s="1"/>
      <c r="K44" s="1"/>
      <c r="L44" s="1"/>
      <c r="M44" s="1"/>
      <c r="N44" s="1"/>
      <c r="O44" s="1"/>
      <c r="P44" s="1"/>
      <c r="Q44" s="1"/>
      <c r="R44" s="1"/>
      <c r="S44" s="1"/>
      <c r="T44" s="1"/>
      <c r="U44" s="1"/>
      <c r="V44" s="1"/>
      <c r="W44" s="1"/>
      <c r="X44" s="1"/>
      <c r="Y44" s="1"/>
    </row>
    <row r="45" spans="1:25" ht="15.75" customHeight="1" x14ac:dyDescent="0.25">
      <c r="A45" s="1"/>
      <c r="B45" s="18"/>
      <c r="C45" s="19"/>
      <c r="D45" s="19"/>
      <c r="E45" s="19"/>
      <c r="F45" s="19"/>
      <c r="G45" s="19"/>
      <c r="H45" s="20"/>
      <c r="I45" s="1"/>
      <c r="J45" s="1"/>
      <c r="K45" s="1"/>
      <c r="L45" s="1"/>
      <c r="M45" s="1"/>
      <c r="N45" s="1"/>
      <c r="O45" s="1"/>
      <c r="P45" s="1"/>
      <c r="Q45" s="1"/>
      <c r="R45" s="1"/>
      <c r="S45" s="1"/>
      <c r="T45" s="1"/>
      <c r="U45" s="1"/>
      <c r="V45" s="1"/>
      <c r="W45" s="1"/>
      <c r="X45" s="1"/>
      <c r="Y45" s="1"/>
    </row>
    <row r="46" spans="1:25"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sheetData>
  <mergeCells count="64">
    <mergeCell ref="B2:H2"/>
    <mergeCell ref="B4:H5"/>
    <mergeCell ref="B6:H6"/>
    <mergeCell ref="B7:H7"/>
    <mergeCell ref="B9:H10"/>
    <mergeCell ref="E24:F24"/>
    <mergeCell ref="E23:F23"/>
    <mergeCell ref="C23:D23"/>
    <mergeCell ref="C24:D24"/>
    <mergeCell ref="C25:D25"/>
    <mergeCell ref="E25:F25"/>
    <mergeCell ref="C26:D26"/>
    <mergeCell ref="B43:H43"/>
    <mergeCell ref="B44:H44"/>
    <mergeCell ref="E31:F31"/>
    <mergeCell ref="E32:F32"/>
    <mergeCell ref="E33:F33"/>
    <mergeCell ref="B42:H42"/>
    <mergeCell ref="C38:D38"/>
    <mergeCell ref="C33:D33"/>
    <mergeCell ref="C30:D30"/>
    <mergeCell ref="C31:D31"/>
    <mergeCell ref="C32:D32"/>
    <mergeCell ref="C27:D27"/>
    <mergeCell ref="C28:D28"/>
    <mergeCell ref="C29:D29"/>
    <mergeCell ref="B40:H40"/>
    <mergeCell ref="B41:H41"/>
    <mergeCell ref="E34:F34"/>
    <mergeCell ref="C37:D37"/>
    <mergeCell ref="C34:D34"/>
    <mergeCell ref="C35:D35"/>
    <mergeCell ref="C36:D36"/>
    <mergeCell ref="E36:F36"/>
    <mergeCell ref="E37:F37"/>
    <mergeCell ref="E35:F35"/>
    <mergeCell ref="E38:F38"/>
    <mergeCell ref="E19:F19"/>
    <mergeCell ref="E20:F20"/>
    <mergeCell ref="E21:F21"/>
    <mergeCell ref="E22:F22"/>
    <mergeCell ref="C18:D18"/>
    <mergeCell ref="C19:D19"/>
    <mergeCell ref="C22:D22"/>
    <mergeCell ref="E18:F18"/>
    <mergeCell ref="C20:D20"/>
    <mergeCell ref="C21:D21"/>
    <mergeCell ref="C12:D12"/>
    <mergeCell ref="C13:D13"/>
    <mergeCell ref="C14:D14"/>
    <mergeCell ref="E16:F16"/>
    <mergeCell ref="E17:F17"/>
    <mergeCell ref="E12:F12"/>
    <mergeCell ref="E13:F13"/>
    <mergeCell ref="E14:F14"/>
    <mergeCell ref="E15:F15"/>
    <mergeCell ref="C15:D15"/>
    <mergeCell ref="C16:D16"/>
    <mergeCell ref="C17:D17"/>
    <mergeCell ref="E26:F26"/>
    <mergeCell ref="E27:F27"/>
    <mergeCell ref="E28:F28"/>
    <mergeCell ref="E29:F29"/>
    <mergeCell ref="E30:F3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D278"/>
  <sheetViews>
    <sheetView tabSelected="1" zoomScale="60" zoomScaleNormal="60" workbookViewId="0">
      <pane ySplit="2" topLeftCell="A3" activePane="bottomLeft" state="frozen"/>
      <selection pane="bottomLeft" activeCell="C5" sqref="C5:N5"/>
    </sheetView>
  </sheetViews>
  <sheetFormatPr baseColWidth="10" defaultColWidth="14.42578125" defaultRowHeight="15" customHeight="1" x14ac:dyDescent="0.25"/>
  <cols>
    <col min="1" max="1" width="3.5703125" customWidth="1"/>
    <col min="2" max="2" width="13.85546875" customWidth="1"/>
    <col min="3" max="3" width="11.5703125" customWidth="1"/>
    <col min="4" max="4" width="14.140625" customWidth="1"/>
    <col min="5" max="5" width="28.28515625" customWidth="1"/>
    <col min="6" max="6" width="16.7109375" customWidth="1"/>
    <col min="7" max="7" width="15.5703125" customWidth="1"/>
    <col min="8" max="8" width="14.42578125" customWidth="1"/>
    <col min="9" max="9" width="5.5703125" customWidth="1"/>
    <col min="10" max="10" width="23.85546875" customWidth="1"/>
    <col min="11" max="11" width="26.7109375" hidden="1" customWidth="1"/>
    <col min="12" max="12" width="15.28515625" customWidth="1"/>
    <col min="13" max="13" width="5.5703125" customWidth="1"/>
    <col min="14" max="14" width="14" customWidth="1"/>
    <col min="15" max="15" width="5.140625" customWidth="1"/>
    <col min="16" max="16" width="27.140625" customWidth="1"/>
    <col min="17" max="17" width="13.28515625" customWidth="1"/>
    <col min="18" max="18" width="6" customWidth="1"/>
    <col min="19" max="19" width="4.42578125" customWidth="1"/>
    <col min="20" max="20" width="4.85546875" customWidth="1"/>
    <col min="21" max="21" width="6.28515625" customWidth="1"/>
    <col min="22" max="22" width="5.85546875" customWidth="1"/>
    <col min="23" max="23" width="6.5703125" customWidth="1"/>
    <col min="24" max="24" width="33.42578125" customWidth="1"/>
    <col min="25" max="25" width="7.5703125" customWidth="1"/>
    <col min="26" max="26" width="9" customWidth="1"/>
    <col min="27" max="27" width="8.140625" customWidth="1"/>
    <col min="28" max="28" width="8" customWidth="1"/>
    <col min="29" max="29" width="7.28515625" customWidth="1"/>
    <col min="30" max="30" width="6.42578125" customWidth="1"/>
    <col min="31" max="31" width="20.140625" customWidth="1"/>
    <col min="32" max="32" width="16.5703125" customWidth="1"/>
    <col min="33" max="33" width="14.7109375" customWidth="1"/>
    <col min="34" max="34" width="13" customWidth="1"/>
    <col min="35" max="35" width="16.28515625" customWidth="1"/>
    <col min="36" max="36" width="18.42578125" customWidth="1"/>
    <col min="37" max="56" width="10" customWidth="1"/>
  </cols>
  <sheetData>
    <row r="1" spans="1:56" ht="16.5" customHeight="1" x14ac:dyDescent="0.3">
      <c r="A1" s="197" t="s">
        <v>61</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9"/>
      <c r="AK1" s="21"/>
      <c r="AL1" s="21"/>
      <c r="AM1" s="21"/>
      <c r="AN1" s="21"/>
      <c r="AO1" s="21"/>
      <c r="AP1" s="21"/>
      <c r="AQ1" s="21"/>
      <c r="AR1" s="21"/>
      <c r="AS1" s="21"/>
      <c r="AT1" s="21"/>
      <c r="AU1" s="21"/>
      <c r="AV1" s="21"/>
      <c r="AW1" s="21"/>
      <c r="AX1" s="21"/>
      <c r="AY1" s="21"/>
      <c r="AZ1" s="21"/>
      <c r="BA1" s="21"/>
      <c r="BB1" s="21"/>
      <c r="BC1" s="21"/>
      <c r="BD1" s="21"/>
    </row>
    <row r="2" spans="1:56" ht="24" customHeight="1" x14ac:dyDescent="0.3">
      <c r="A2" s="200"/>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2"/>
      <c r="AK2" s="21"/>
      <c r="AL2" s="21"/>
      <c r="AM2" s="21"/>
      <c r="AN2" s="21"/>
      <c r="AO2" s="21"/>
      <c r="AP2" s="21"/>
      <c r="AQ2" s="21"/>
      <c r="AR2" s="21"/>
      <c r="AS2" s="21"/>
      <c r="AT2" s="21"/>
      <c r="AU2" s="21"/>
      <c r="AV2" s="21"/>
      <c r="AW2" s="21"/>
      <c r="AX2" s="21"/>
      <c r="AY2" s="21"/>
      <c r="AZ2" s="21"/>
      <c r="BA2" s="21"/>
      <c r="BB2" s="21"/>
      <c r="BC2" s="21"/>
      <c r="BD2" s="21"/>
    </row>
    <row r="3" spans="1:56" ht="16.5" customHeight="1" x14ac:dyDescent="0.3">
      <c r="A3" s="22"/>
      <c r="B3" s="23"/>
      <c r="C3" s="22"/>
      <c r="D3" s="22"/>
      <c r="E3" s="21"/>
      <c r="F3" s="24"/>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41.25" customHeight="1" x14ac:dyDescent="0.3">
      <c r="A4" s="189" t="s">
        <v>62</v>
      </c>
      <c r="B4" s="190"/>
      <c r="C4" s="206" t="s">
        <v>221</v>
      </c>
      <c r="D4" s="193"/>
      <c r="E4" s="193"/>
      <c r="F4" s="193"/>
      <c r="G4" s="193"/>
      <c r="H4" s="193"/>
      <c r="I4" s="193"/>
      <c r="J4" s="193"/>
      <c r="K4" s="193"/>
      <c r="L4" s="193"/>
      <c r="M4" s="193"/>
      <c r="N4" s="190"/>
      <c r="O4" s="207"/>
      <c r="P4" s="155"/>
      <c r="Q4" s="208"/>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56" ht="117.75" customHeight="1" x14ac:dyDescent="0.3">
      <c r="A5" s="191" t="s">
        <v>63</v>
      </c>
      <c r="B5" s="190"/>
      <c r="C5" s="209" t="s">
        <v>222</v>
      </c>
      <c r="D5" s="210"/>
      <c r="E5" s="210"/>
      <c r="F5" s="210"/>
      <c r="G5" s="210"/>
      <c r="H5" s="210"/>
      <c r="I5" s="210"/>
      <c r="J5" s="210"/>
      <c r="K5" s="210"/>
      <c r="L5" s="210"/>
      <c r="M5" s="210"/>
      <c r="N5" s="21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row>
    <row r="6" spans="1:56" ht="49.5" customHeight="1" x14ac:dyDescent="0.3">
      <c r="A6" s="191" t="s">
        <v>64</v>
      </c>
      <c r="B6" s="190"/>
      <c r="C6" s="196"/>
      <c r="D6" s="193"/>
      <c r="E6" s="193"/>
      <c r="F6" s="193"/>
      <c r="G6" s="193"/>
      <c r="H6" s="193"/>
      <c r="I6" s="193"/>
      <c r="J6" s="193"/>
      <c r="K6" s="193"/>
      <c r="L6" s="193"/>
      <c r="M6" s="193"/>
      <c r="N6" s="190"/>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ht="16.5" customHeight="1" x14ac:dyDescent="0.3">
      <c r="A7" s="192" t="s">
        <v>65</v>
      </c>
      <c r="B7" s="193"/>
      <c r="C7" s="193"/>
      <c r="D7" s="193"/>
      <c r="E7" s="193"/>
      <c r="F7" s="193"/>
      <c r="G7" s="190"/>
      <c r="H7" s="192" t="s">
        <v>66</v>
      </c>
      <c r="I7" s="193"/>
      <c r="J7" s="193"/>
      <c r="K7" s="193"/>
      <c r="L7" s="193"/>
      <c r="M7" s="193"/>
      <c r="N7" s="190"/>
      <c r="O7" s="192" t="s">
        <v>67</v>
      </c>
      <c r="P7" s="193"/>
      <c r="Q7" s="193"/>
      <c r="R7" s="193"/>
      <c r="S7" s="193"/>
      <c r="T7" s="193"/>
      <c r="U7" s="193"/>
      <c r="V7" s="193"/>
      <c r="W7" s="190"/>
      <c r="X7" s="192" t="s">
        <v>68</v>
      </c>
      <c r="Y7" s="193"/>
      <c r="Z7" s="193"/>
      <c r="AA7" s="193"/>
      <c r="AB7" s="193"/>
      <c r="AC7" s="193"/>
      <c r="AD7" s="190"/>
      <c r="AE7" s="192" t="s">
        <v>69</v>
      </c>
      <c r="AF7" s="193"/>
      <c r="AG7" s="193"/>
      <c r="AH7" s="193"/>
      <c r="AI7" s="193"/>
      <c r="AJ7" s="190"/>
      <c r="AK7" s="21"/>
      <c r="AL7" s="21"/>
      <c r="AM7" s="21"/>
      <c r="AN7" s="21"/>
      <c r="AO7" s="21"/>
      <c r="AP7" s="21"/>
      <c r="AQ7" s="21"/>
      <c r="AR7" s="21"/>
      <c r="AS7" s="21"/>
      <c r="AT7" s="21"/>
      <c r="AU7" s="21"/>
      <c r="AV7" s="21"/>
      <c r="AW7" s="21"/>
      <c r="AX7" s="21"/>
      <c r="AY7" s="21"/>
      <c r="AZ7" s="21"/>
      <c r="BA7" s="21"/>
      <c r="BB7" s="21"/>
      <c r="BC7" s="21"/>
      <c r="BD7" s="21"/>
    </row>
    <row r="8" spans="1:56" ht="39" customHeight="1" x14ac:dyDescent="0.3">
      <c r="A8" s="213" t="s">
        <v>70</v>
      </c>
      <c r="B8" s="204" t="s">
        <v>15</v>
      </c>
      <c r="C8" s="184" t="s">
        <v>17</v>
      </c>
      <c r="D8" s="184" t="s">
        <v>19</v>
      </c>
      <c r="E8" s="205" t="s">
        <v>21</v>
      </c>
      <c r="F8" s="185" t="s">
        <v>23</v>
      </c>
      <c r="G8" s="184" t="s">
        <v>71</v>
      </c>
      <c r="H8" s="184" t="s">
        <v>72</v>
      </c>
      <c r="I8" s="188" t="s">
        <v>73</v>
      </c>
      <c r="J8" s="185" t="s">
        <v>74</v>
      </c>
      <c r="K8" s="185" t="s">
        <v>75</v>
      </c>
      <c r="L8" s="186" t="s">
        <v>76</v>
      </c>
      <c r="M8" s="188" t="s">
        <v>73</v>
      </c>
      <c r="N8" s="184" t="s">
        <v>29</v>
      </c>
      <c r="O8" s="195" t="s">
        <v>77</v>
      </c>
      <c r="P8" s="185" t="s">
        <v>31</v>
      </c>
      <c r="Q8" s="185" t="s">
        <v>33</v>
      </c>
      <c r="R8" s="194" t="s">
        <v>78</v>
      </c>
      <c r="S8" s="193"/>
      <c r="T8" s="193"/>
      <c r="U8" s="193"/>
      <c r="V8" s="193"/>
      <c r="W8" s="190"/>
      <c r="X8" s="195" t="s">
        <v>79</v>
      </c>
      <c r="Y8" s="195" t="s">
        <v>80</v>
      </c>
      <c r="Z8" s="195" t="s">
        <v>73</v>
      </c>
      <c r="AA8" s="195" t="s">
        <v>81</v>
      </c>
      <c r="AB8" s="195" t="s">
        <v>73</v>
      </c>
      <c r="AC8" s="195" t="s">
        <v>82</v>
      </c>
      <c r="AD8" s="195" t="s">
        <v>50</v>
      </c>
      <c r="AE8" s="185" t="s">
        <v>69</v>
      </c>
      <c r="AF8" s="185" t="s">
        <v>83</v>
      </c>
      <c r="AG8" s="185" t="s">
        <v>84</v>
      </c>
      <c r="AH8" s="185" t="s">
        <v>85</v>
      </c>
      <c r="AI8" s="185" t="s">
        <v>86</v>
      </c>
      <c r="AJ8" s="185" t="s">
        <v>54</v>
      </c>
      <c r="AK8" s="21"/>
      <c r="AL8" s="21"/>
      <c r="AM8" s="21"/>
      <c r="AN8" s="21"/>
      <c r="AO8" s="21"/>
      <c r="AP8" s="21"/>
      <c r="AQ8" s="21"/>
      <c r="AR8" s="21"/>
      <c r="AS8" s="21"/>
      <c r="AT8" s="21"/>
      <c r="AU8" s="21"/>
      <c r="AV8" s="21"/>
      <c r="AW8" s="21"/>
      <c r="AX8" s="21"/>
      <c r="AY8" s="21"/>
      <c r="AZ8" s="21"/>
      <c r="BA8" s="21"/>
      <c r="BB8" s="21"/>
      <c r="BC8" s="21"/>
      <c r="BD8" s="21"/>
    </row>
    <row r="9" spans="1:56" ht="39" customHeight="1" x14ac:dyDescent="0.25">
      <c r="A9" s="180"/>
      <c r="B9" s="180"/>
      <c r="C9" s="180"/>
      <c r="D9" s="180"/>
      <c r="E9" s="180"/>
      <c r="F9" s="180"/>
      <c r="G9" s="180"/>
      <c r="H9" s="180"/>
      <c r="I9" s="187"/>
      <c r="J9" s="180"/>
      <c r="K9" s="180"/>
      <c r="L9" s="187"/>
      <c r="M9" s="187"/>
      <c r="N9" s="180"/>
      <c r="O9" s="180"/>
      <c r="P9" s="180"/>
      <c r="Q9" s="180"/>
      <c r="R9" s="25" t="s">
        <v>87</v>
      </c>
      <c r="S9" s="25" t="s">
        <v>88</v>
      </c>
      <c r="T9" s="25" t="s">
        <v>89</v>
      </c>
      <c r="U9" s="25" t="s">
        <v>90</v>
      </c>
      <c r="V9" s="25" t="s">
        <v>91</v>
      </c>
      <c r="W9" s="25" t="s">
        <v>92</v>
      </c>
      <c r="X9" s="180"/>
      <c r="Y9" s="180"/>
      <c r="Z9" s="180"/>
      <c r="AA9" s="180"/>
      <c r="AB9" s="180"/>
      <c r="AC9" s="180"/>
      <c r="AD9" s="180"/>
      <c r="AE9" s="180"/>
      <c r="AF9" s="180"/>
      <c r="AG9" s="180"/>
      <c r="AH9" s="180"/>
      <c r="AI9" s="180"/>
      <c r="AJ9" s="180"/>
      <c r="AK9" s="26"/>
      <c r="AL9" s="26"/>
      <c r="AM9" s="26"/>
      <c r="AN9" s="26"/>
      <c r="AO9" s="26"/>
      <c r="AP9" s="26"/>
      <c r="AQ9" s="26"/>
      <c r="AR9" s="26"/>
      <c r="AS9" s="26"/>
      <c r="AT9" s="26"/>
      <c r="AU9" s="26"/>
      <c r="AV9" s="26"/>
      <c r="AW9" s="26"/>
      <c r="AX9" s="26"/>
      <c r="AY9" s="26"/>
      <c r="AZ9" s="26"/>
      <c r="BA9" s="26"/>
      <c r="BB9" s="26"/>
      <c r="BC9" s="26"/>
      <c r="BD9" s="26"/>
    </row>
    <row r="10" spans="1:56" ht="152.25" customHeight="1" x14ac:dyDescent="0.25">
      <c r="A10" s="183">
        <v>1</v>
      </c>
      <c r="B10" s="181" t="s">
        <v>206</v>
      </c>
      <c r="C10" s="181" t="s">
        <v>223</v>
      </c>
      <c r="D10" s="181" t="s">
        <v>224</v>
      </c>
      <c r="E10" s="181" t="s">
        <v>256</v>
      </c>
      <c r="F10" s="181" t="s">
        <v>212</v>
      </c>
      <c r="G10" s="183">
        <v>3000</v>
      </c>
      <c r="H10" s="182" t="str">
        <f>IF(G10&lt;=0,"",IF(G10&lt;=2,"Muy Baja",IF(G10&lt;=24,"Baja",IF(G10&lt;=500,"Media",IF(G10&lt;=5000,"Alta","Muy Alta")))))</f>
        <v>Alta</v>
      </c>
      <c r="I10" s="178">
        <f>IF(H10="Muy baja",20%,IF(H10="Baja",40%,IF(H10="Media",60%,IF(H10="Alta",80%,IF(H10="Muy alta",100%," ")))))</f>
        <v>0.8</v>
      </c>
      <c r="J10" s="178" t="s">
        <v>172</v>
      </c>
      <c r="K10" s="178" t="str">
        <f ca="1">IF(NOT(ISERROR(MATCH(J10,'TABLA DE IMPACTO'!$B$221:$B$223,0))),'TABLA DE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182" t="str">
        <f ca="1">IF(OR(K10='TABLA DE IMPACTO'!$C$11,K10='TABLA DE IMPACTO'!$D$11),"Leve",IF(OR(K10='TABLA DE IMPACTO'!$C$12,K10='TABLA DE IMPACTO'!$D$12),"Menor",IF(OR(K10='TABLA DE IMPACTO'!$C$13,K10='TABLA DE IMPACTO'!$D$13),"Moderado",IF(OR(K10='TABLA DE IMPACTO'!$C$14,K10='TABLA DE IMPACTO'!$D$14),"Mayor",IF(OR(K10='TABLA DE IMPACTO'!$C$15,K10='TABLA DE IMPACTO'!$D$15),"Catastrófico","")))))</f>
        <v>Mayor</v>
      </c>
      <c r="M10" s="178">
        <f ca="1">IF(L10="Leve",20%,IF(L10="Menor",40%,IF(L10="Moderado",60%,IF(L10="Mayor",80%,IF(L10="Catastrófico",100%," ")))))</f>
        <v>0.8</v>
      </c>
      <c r="N10" s="20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27">
        <v>1</v>
      </c>
      <c r="P10" s="28" t="s">
        <v>229</v>
      </c>
      <c r="Q10" s="27" t="str">
        <f t="shared" ref="Q10:Q75" si="0">IF(OR(R10="Preventivo",R10="Detectivo"),"Probabilidad",IF(R10="Correctivo","Impacto",""))</f>
        <v>Probabilidad</v>
      </c>
      <c r="R10" s="29" t="s">
        <v>100</v>
      </c>
      <c r="S10" s="29" t="s">
        <v>101</v>
      </c>
      <c r="T10" s="30" t="str">
        <f t="shared" ref="T10:T75" si="1">IF(AND(R10="Preventivo",S10="Automático"),"50%",IF(AND(R10="Preventivo",S10="Manual"),"40%",IF(AND(R10="Detectivo",S10="Automático"),"40%",IF(AND(R10="Detectivo",S10="Manual"),"30%",IF(AND(R10="Correctivo",S10="Automático"),"35%",IF(AND(R10="Correctivo",S10="Manual"),"25%",""))))))</f>
        <v>30%</v>
      </c>
      <c r="U10" s="29" t="s">
        <v>195</v>
      </c>
      <c r="V10" s="29" t="s">
        <v>103</v>
      </c>
      <c r="W10" s="29" t="s">
        <v>104</v>
      </c>
      <c r="X10" s="31">
        <f>IFERROR(IF(Q10="Probabilidad",(I10-(+I10*T10)),IF(Q10="Impacto",I10,"")),"")</f>
        <v>0.56000000000000005</v>
      </c>
      <c r="Y10" s="32" t="str">
        <f>IFERROR(IF(X10="","",IF(X10&lt;=0.2,"Muy Baja",IF(X10&lt;=0.4,"Baja",IF(X10&lt;=0.6,"Media",IF(X10&lt;=0.8,"Alta","Muy Alta"))))),"")</f>
        <v>Media</v>
      </c>
      <c r="Z10" s="33">
        <f t="shared" ref="Z10:Z75" si="2">+X10</f>
        <v>0.56000000000000005</v>
      </c>
      <c r="AA10" s="32" t="str">
        <f t="shared" ref="AA10:AA75" ca="1" si="3">IFERROR(IF(AB10="","",IF(AB10&lt;=0.2,"Leve",IF(AB10&lt;=0.4,"Menor",IF(AB10&lt;=0.6,"Moderado",IF(AB10&lt;=0.8,"Mayor","Catastrófico"))))),"")</f>
        <v>Mayor</v>
      </c>
      <c r="AB10" s="33">
        <f ca="1">IFERROR(IF(Q10="Impacto",(M10-(+M10*T10)),IF(Q10="Probabilidad",M10,"")),"")</f>
        <v>0.8</v>
      </c>
      <c r="AC10" s="34"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35" t="s">
        <v>105</v>
      </c>
      <c r="AE10" s="36"/>
      <c r="AF10" s="27"/>
      <c r="AG10" s="37"/>
      <c r="AH10" s="37"/>
      <c r="AI10" s="36"/>
      <c r="AJ10" s="27"/>
      <c r="AK10" s="38"/>
      <c r="AL10" s="38"/>
      <c r="AM10" s="38"/>
      <c r="AN10" s="38"/>
      <c r="AO10" s="38"/>
      <c r="AP10" s="38"/>
      <c r="AQ10" s="38"/>
      <c r="AR10" s="38"/>
      <c r="AS10" s="38"/>
      <c r="AT10" s="38"/>
      <c r="AU10" s="38"/>
      <c r="AV10" s="38"/>
      <c r="AW10" s="38"/>
      <c r="AX10" s="38"/>
      <c r="AY10" s="38"/>
      <c r="AZ10" s="38"/>
      <c r="BA10" s="38"/>
      <c r="BB10" s="38"/>
      <c r="BC10" s="38"/>
      <c r="BD10" s="38"/>
    </row>
    <row r="11" spans="1:56" ht="147" customHeight="1" x14ac:dyDescent="0.3">
      <c r="A11" s="179"/>
      <c r="B11" s="179"/>
      <c r="C11" s="179"/>
      <c r="D11" s="179"/>
      <c r="E11" s="179"/>
      <c r="F11" s="179"/>
      <c r="G11" s="179"/>
      <c r="H11" s="179"/>
      <c r="I11" s="179"/>
      <c r="J11" s="179"/>
      <c r="K11" s="179"/>
      <c r="L11" s="179"/>
      <c r="M11" s="179"/>
      <c r="N11" s="179"/>
      <c r="O11" s="27">
        <v>2</v>
      </c>
      <c r="P11" s="28" t="s">
        <v>225</v>
      </c>
      <c r="Q11" s="27" t="str">
        <f t="shared" si="0"/>
        <v>Probabilidad</v>
      </c>
      <c r="R11" s="29" t="s">
        <v>108</v>
      </c>
      <c r="S11" s="29" t="s">
        <v>101</v>
      </c>
      <c r="T11" s="30" t="str">
        <f t="shared" si="1"/>
        <v>40%</v>
      </c>
      <c r="U11" s="29" t="s">
        <v>102</v>
      </c>
      <c r="V11" s="29" t="s">
        <v>103</v>
      </c>
      <c r="W11" s="29" t="s">
        <v>104</v>
      </c>
      <c r="X11" s="31">
        <f>IFERROR(IF(AND(Q10="Probabilidad",Q11="Probabilidad"),(Z10-(+Z10*T11)),IF(Q11="Probabilidad",(I10-(+I10*T11)),IF(Q11="Impacto",Z10,""))),"")</f>
        <v>0.33600000000000002</v>
      </c>
      <c r="Y11" s="32" t="str">
        <f>IFERROR(IF(X11="","",IF(X11&lt;=0.2,"Muy Baja",IF(X11&lt;=0.4,"Baja",IF(X11&lt;=0.6,"Media",IF(X11&lt;=0.8,"Alta","Muy Alta"))))),"")</f>
        <v>Baja</v>
      </c>
      <c r="Z11" s="33">
        <f t="shared" si="2"/>
        <v>0.33600000000000002</v>
      </c>
      <c r="AA11" s="32" t="str">
        <f t="shared" ca="1" si="3"/>
        <v>Mayor</v>
      </c>
      <c r="AB11" s="33">
        <f ca="1">IFERROR(IF(AND(Q10="Impacto",Q11="Impacto"),(AB2-(+AB2*T11)),IF(Q11="Impacto",($M$18-(+$M$18*T11)),IF(Q11="Probabilidad",AB10,""))),"")</f>
        <v>0.8</v>
      </c>
      <c r="AC11" s="34" t="str">
        <f ca="1">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35" t="s">
        <v>105</v>
      </c>
      <c r="AE11" s="36"/>
      <c r="AF11" s="27"/>
      <c r="AG11" s="37"/>
      <c r="AH11" s="37"/>
      <c r="AI11" s="36"/>
      <c r="AJ11" s="27"/>
      <c r="AK11" s="21"/>
      <c r="AL11" s="21"/>
      <c r="AM11" s="21"/>
      <c r="AN11" s="21"/>
      <c r="AO11" s="21"/>
      <c r="AP11" s="21"/>
      <c r="AQ11" s="21"/>
      <c r="AR11" s="21"/>
      <c r="AS11" s="21"/>
      <c r="AT11" s="21"/>
      <c r="AU11" s="21"/>
      <c r="AV11" s="21"/>
      <c r="AW11" s="21"/>
      <c r="AX11" s="21"/>
      <c r="AY11" s="21"/>
      <c r="AZ11" s="21"/>
      <c r="BA11" s="21"/>
      <c r="BB11" s="21"/>
      <c r="BC11" s="21"/>
      <c r="BD11" s="21"/>
    </row>
    <row r="12" spans="1:56" ht="114" customHeight="1" x14ac:dyDescent="0.3">
      <c r="A12" s="179"/>
      <c r="B12" s="179"/>
      <c r="C12" s="179"/>
      <c r="D12" s="179"/>
      <c r="E12" s="179"/>
      <c r="F12" s="179"/>
      <c r="G12" s="179"/>
      <c r="H12" s="179"/>
      <c r="I12" s="179"/>
      <c r="J12" s="179"/>
      <c r="K12" s="179"/>
      <c r="L12" s="179"/>
      <c r="M12" s="179"/>
      <c r="N12" s="179"/>
      <c r="O12" s="27">
        <v>3</v>
      </c>
      <c r="P12" s="135" t="s">
        <v>226</v>
      </c>
      <c r="Q12" s="27" t="str">
        <f t="shared" si="0"/>
        <v>Probabilidad</v>
      </c>
      <c r="R12" s="29" t="s">
        <v>108</v>
      </c>
      <c r="S12" s="29" t="s">
        <v>101</v>
      </c>
      <c r="T12" s="30" t="str">
        <f t="shared" si="1"/>
        <v>40%</v>
      </c>
      <c r="U12" s="29" t="s">
        <v>195</v>
      </c>
      <c r="V12" s="29" t="s">
        <v>103</v>
      </c>
      <c r="W12" s="29" t="s">
        <v>104</v>
      </c>
      <c r="X12" s="31">
        <f t="shared" ref="X12:X14" si="4">IFERROR(IF(AND(Q11="Probabilidad",Q12="Probabilidad"),(Z11-(+Z11*T12)),IF(AND(Q11="Impacto",Q12="Probabilidad"),(Z10-(+Z10*T12)),IF(Q12="Impacto",Z11,""))),"")</f>
        <v>0.2016</v>
      </c>
      <c r="Y12" s="32" t="str">
        <f t="shared" ref="Y12:Y75" si="5">IFERROR(IF(X12="","",IF(X12&lt;=0.2,"Muy Baja",IF(X12&lt;=0.4,"Baja",IF(X12&lt;=0.6,"Media",IF(X12&lt;=0.8,"Alta","Muy Alta"))))),"")</f>
        <v>Baja</v>
      </c>
      <c r="Z12" s="33">
        <f t="shared" si="2"/>
        <v>0.2016</v>
      </c>
      <c r="AA12" s="32" t="str">
        <f t="shared" ca="1" si="3"/>
        <v>Mayor</v>
      </c>
      <c r="AB12" s="33">
        <f t="shared" ref="AB12:AB16" ca="1" si="6">IFERROR(IF(AND(Q11="Impacto",Q12="Impacto"),(AB11-(+AB11*T12)),IF(AND(Q11="Probabilidad",Q12="Impacto"),(AB10-(+AB10*T12)),IF(Q12="Probabilidad",AB11,""))),"")</f>
        <v>0.8</v>
      </c>
      <c r="AC12" s="34" t="str">
        <f t="shared" ref="AC12:AC75" ca="1" si="7">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35" t="s">
        <v>105</v>
      </c>
      <c r="AE12" s="36"/>
      <c r="AF12" s="27"/>
      <c r="AG12" s="37"/>
      <c r="AH12" s="37"/>
      <c r="AI12" s="36"/>
      <c r="AJ12" s="27"/>
      <c r="AK12" s="21"/>
      <c r="AL12" s="21"/>
      <c r="AM12" s="21"/>
      <c r="AN12" s="21"/>
      <c r="AO12" s="21"/>
      <c r="AP12" s="21"/>
      <c r="AQ12" s="21"/>
      <c r="AR12" s="21"/>
      <c r="AS12" s="21"/>
      <c r="AT12" s="21"/>
      <c r="AU12" s="21"/>
      <c r="AV12" s="21"/>
      <c r="AW12" s="21"/>
      <c r="AX12" s="21"/>
      <c r="AY12" s="21"/>
      <c r="AZ12" s="21"/>
      <c r="BA12" s="21"/>
      <c r="BB12" s="21"/>
      <c r="BC12" s="21"/>
      <c r="BD12" s="21"/>
    </row>
    <row r="13" spans="1:56" ht="77.25" customHeight="1" x14ac:dyDescent="0.3">
      <c r="A13" s="179"/>
      <c r="B13" s="179"/>
      <c r="C13" s="179"/>
      <c r="D13" s="179"/>
      <c r="E13" s="179"/>
      <c r="F13" s="179"/>
      <c r="G13" s="179"/>
      <c r="H13" s="179"/>
      <c r="I13" s="179"/>
      <c r="J13" s="179"/>
      <c r="K13" s="179"/>
      <c r="L13" s="179"/>
      <c r="M13" s="179"/>
      <c r="N13" s="179"/>
      <c r="O13" s="27">
        <v>4</v>
      </c>
      <c r="P13" s="28" t="s">
        <v>227</v>
      </c>
      <c r="Q13" s="27" t="str">
        <f t="shared" si="0"/>
        <v>Impacto</v>
      </c>
      <c r="R13" s="29" t="s">
        <v>110</v>
      </c>
      <c r="S13" s="29" t="s">
        <v>101</v>
      </c>
      <c r="T13" s="30" t="str">
        <f t="shared" si="1"/>
        <v>25%</v>
      </c>
      <c r="U13" s="29" t="s">
        <v>195</v>
      </c>
      <c r="V13" s="29" t="s">
        <v>103</v>
      </c>
      <c r="W13" s="29" t="s">
        <v>104</v>
      </c>
      <c r="X13" s="31">
        <f t="shared" si="4"/>
        <v>0.2016</v>
      </c>
      <c r="Y13" s="32" t="str">
        <f t="shared" si="5"/>
        <v>Baja</v>
      </c>
      <c r="Z13" s="33">
        <f t="shared" si="2"/>
        <v>0.2016</v>
      </c>
      <c r="AA13" s="32" t="str">
        <f t="shared" ca="1" si="3"/>
        <v>Moderado</v>
      </c>
      <c r="AB13" s="33">
        <f t="shared" ca="1" si="6"/>
        <v>0.60000000000000009</v>
      </c>
      <c r="AC13" s="34" t="str">
        <f t="shared" ca="1" si="7"/>
        <v>Moderado</v>
      </c>
      <c r="AD13" s="35" t="s">
        <v>105</v>
      </c>
      <c r="AE13" s="36"/>
      <c r="AF13" s="27"/>
      <c r="AG13" s="37"/>
      <c r="AH13" s="37"/>
      <c r="AI13" s="36"/>
      <c r="AJ13" s="27"/>
      <c r="AK13" s="21"/>
      <c r="AL13" s="21"/>
      <c r="AM13" s="21"/>
      <c r="AN13" s="21"/>
      <c r="AO13" s="21"/>
      <c r="AP13" s="21"/>
      <c r="AQ13" s="21"/>
      <c r="AR13" s="21"/>
      <c r="AS13" s="21"/>
      <c r="AT13" s="21"/>
      <c r="AU13" s="21"/>
      <c r="AV13" s="21"/>
      <c r="AW13" s="21"/>
      <c r="AX13" s="21"/>
      <c r="AY13" s="21"/>
      <c r="AZ13" s="21"/>
      <c r="BA13" s="21"/>
      <c r="BB13" s="21"/>
      <c r="BC13" s="21"/>
      <c r="BD13" s="21"/>
    </row>
    <row r="14" spans="1:56" ht="130.5" customHeight="1" x14ac:dyDescent="0.3">
      <c r="A14" s="179"/>
      <c r="B14" s="179"/>
      <c r="C14" s="179"/>
      <c r="D14" s="179"/>
      <c r="E14" s="179"/>
      <c r="F14" s="179"/>
      <c r="G14" s="179"/>
      <c r="H14" s="179"/>
      <c r="I14" s="179"/>
      <c r="J14" s="179"/>
      <c r="K14" s="179"/>
      <c r="L14" s="179"/>
      <c r="M14" s="179"/>
      <c r="N14" s="179"/>
      <c r="O14" s="27">
        <v>5</v>
      </c>
      <c r="P14" s="28" t="s">
        <v>228</v>
      </c>
      <c r="Q14" s="27" t="str">
        <f t="shared" si="0"/>
        <v>Probabilidad</v>
      </c>
      <c r="R14" s="29" t="s">
        <v>100</v>
      </c>
      <c r="S14" s="29" t="s">
        <v>101</v>
      </c>
      <c r="T14" s="30" t="str">
        <f t="shared" si="1"/>
        <v>30%</v>
      </c>
      <c r="U14" s="29" t="s">
        <v>195</v>
      </c>
      <c r="V14" s="29" t="s">
        <v>103</v>
      </c>
      <c r="W14" s="29" t="s">
        <v>104</v>
      </c>
      <c r="X14" s="31">
        <f t="shared" si="4"/>
        <v>0.14112</v>
      </c>
      <c r="Y14" s="32" t="str">
        <f t="shared" si="5"/>
        <v>Muy Baja</v>
      </c>
      <c r="Z14" s="33">
        <f t="shared" si="2"/>
        <v>0.14112</v>
      </c>
      <c r="AA14" s="32" t="str">
        <f t="shared" ca="1" si="3"/>
        <v>Moderado</v>
      </c>
      <c r="AB14" s="33">
        <f t="shared" ca="1" si="6"/>
        <v>0.60000000000000009</v>
      </c>
      <c r="AC14" s="34" t="str">
        <f t="shared" ca="1" si="7"/>
        <v>Moderado</v>
      </c>
      <c r="AD14" s="35" t="s">
        <v>105</v>
      </c>
      <c r="AE14" s="36"/>
      <c r="AF14" s="27"/>
      <c r="AG14" s="37"/>
      <c r="AH14" s="37"/>
      <c r="AI14" s="36"/>
      <c r="AJ14" s="27"/>
      <c r="AK14" s="21"/>
      <c r="AL14" s="21"/>
      <c r="AM14" s="21"/>
      <c r="AN14" s="21"/>
      <c r="AO14" s="21"/>
      <c r="AP14" s="21"/>
      <c r="AQ14" s="21"/>
      <c r="AR14" s="21"/>
      <c r="AS14" s="21"/>
      <c r="AT14" s="21"/>
      <c r="AU14" s="21"/>
      <c r="AV14" s="21"/>
      <c r="AW14" s="21"/>
      <c r="AX14" s="21"/>
      <c r="AY14" s="21"/>
      <c r="AZ14" s="21"/>
      <c r="BA14" s="21"/>
      <c r="BB14" s="21"/>
      <c r="BC14" s="21"/>
      <c r="BD14" s="21"/>
    </row>
    <row r="15" spans="1:56" s="134" customFormat="1" ht="130.5" customHeight="1" x14ac:dyDescent="0.3">
      <c r="A15" s="179"/>
      <c r="B15" s="179"/>
      <c r="C15" s="179"/>
      <c r="D15" s="179"/>
      <c r="E15" s="179"/>
      <c r="F15" s="179"/>
      <c r="G15" s="179"/>
      <c r="H15" s="179"/>
      <c r="I15" s="179"/>
      <c r="J15" s="179"/>
      <c r="K15" s="179"/>
      <c r="L15" s="179"/>
      <c r="M15" s="179"/>
      <c r="N15" s="179"/>
      <c r="O15" s="27">
        <v>6</v>
      </c>
      <c r="P15" s="28" t="s">
        <v>230</v>
      </c>
      <c r="Q15" s="27" t="str">
        <f t="shared" ref="Q15:Q16" si="8">IF(OR(R15="Preventivo",R15="Detectivo"),"Probabilidad",IF(R15="Correctivo","Impacto",""))</f>
        <v>Probabilidad</v>
      </c>
      <c r="R15" s="29" t="s">
        <v>100</v>
      </c>
      <c r="S15" s="29" t="s">
        <v>101</v>
      </c>
      <c r="T15" s="30" t="str">
        <f t="shared" ref="T15:T16" si="9">IF(AND(R15="Preventivo",S15="Automático"),"50%",IF(AND(R15="Preventivo",S15="Manual"),"40%",IF(AND(R15="Detectivo",S15="Automático"),"40%",IF(AND(R15="Detectivo",S15="Manual"),"30%",IF(AND(R15="Correctivo",S15="Automático"),"35%",IF(AND(R15="Correctivo",S15="Manual"),"25%",""))))))</f>
        <v>30%</v>
      </c>
      <c r="U15" s="29" t="s">
        <v>195</v>
      </c>
      <c r="V15" s="29" t="s">
        <v>103</v>
      </c>
      <c r="W15" s="29" t="s">
        <v>104</v>
      </c>
      <c r="X15" s="31">
        <f>IFERROR(IF(AND(Q13="Probabilidad",Q15="Probabilidad"),(Z13-(+Z13*T15)),IF(AND(Q13="Impacto",Q15="Probabilidad"),(Z12-(+Z12*T15)),IF(Q15="Impacto",Z13,""))),"")</f>
        <v>0.14112</v>
      </c>
      <c r="Y15" s="32" t="str">
        <f t="shared" ref="Y15:Y16" si="10">IFERROR(IF(X15="","",IF(X15&lt;=0.2,"Muy Baja",IF(X15&lt;=0.4,"Baja",IF(X15&lt;=0.6,"Media",IF(X15&lt;=0.8,"Alta","Muy Alta"))))),"")</f>
        <v>Muy Baja</v>
      </c>
      <c r="Z15" s="33">
        <f t="shared" ref="Z15:Z16" si="11">+X15</f>
        <v>0.14112</v>
      </c>
      <c r="AA15" s="32" t="str">
        <f t="shared" ref="AA15:AA16" ca="1" si="12">IFERROR(IF(AB15="","",IF(AB15&lt;=0.2,"Leve",IF(AB15&lt;=0.4,"Menor",IF(AB15&lt;=0.6,"Moderado",IF(AB15&lt;=0.8,"Mayor","Catastrófico"))))),"")</f>
        <v>Moderado</v>
      </c>
      <c r="AB15" s="33">
        <f t="shared" ca="1" si="6"/>
        <v>0.60000000000000009</v>
      </c>
      <c r="AC15" s="34" t="str">
        <f t="shared" ref="AC15:AC16" ca="1" si="13">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35" t="s">
        <v>105</v>
      </c>
      <c r="AE15" s="36"/>
      <c r="AF15" s="27"/>
      <c r="AG15" s="37"/>
      <c r="AH15" s="37"/>
      <c r="AI15" s="36"/>
      <c r="AJ15" s="27"/>
      <c r="AK15" s="136"/>
      <c r="AL15" s="136"/>
      <c r="AM15" s="136"/>
      <c r="AN15" s="136"/>
      <c r="AO15" s="136"/>
      <c r="AP15" s="136"/>
      <c r="AQ15" s="136"/>
      <c r="AR15" s="136"/>
      <c r="AS15" s="136"/>
      <c r="AT15" s="136"/>
      <c r="AU15" s="136"/>
      <c r="AV15" s="136"/>
      <c r="AW15" s="136"/>
      <c r="AX15" s="136"/>
      <c r="AY15" s="136"/>
      <c r="AZ15" s="136"/>
      <c r="BA15" s="136"/>
      <c r="BB15" s="136"/>
      <c r="BC15" s="136"/>
      <c r="BD15" s="136"/>
    </row>
    <row r="16" spans="1:56" s="134" customFormat="1" ht="130.5" customHeight="1" x14ac:dyDescent="0.3">
      <c r="A16" s="179"/>
      <c r="B16" s="179"/>
      <c r="C16" s="179"/>
      <c r="D16" s="179"/>
      <c r="E16" s="179"/>
      <c r="F16" s="179"/>
      <c r="G16" s="179"/>
      <c r="H16" s="179"/>
      <c r="I16" s="179"/>
      <c r="J16" s="179"/>
      <c r="K16" s="179"/>
      <c r="L16" s="179"/>
      <c r="M16" s="179"/>
      <c r="N16" s="179"/>
      <c r="O16" s="27">
        <v>7</v>
      </c>
      <c r="P16" s="28" t="s">
        <v>231</v>
      </c>
      <c r="Q16" s="27" t="str">
        <f t="shared" si="8"/>
        <v>Probabilidad</v>
      </c>
      <c r="R16" s="29" t="s">
        <v>100</v>
      </c>
      <c r="S16" s="29" t="s">
        <v>101</v>
      </c>
      <c r="T16" s="30" t="str">
        <f t="shared" si="9"/>
        <v>30%</v>
      </c>
      <c r="U16" s="29" t="s">
        <v>195</v>
      </c>
      <c r="V16" s="29" t="s">
        <v>103</v>
      </c>
      <c r="W16" s="29" t="s">
        <v>104</v>
      </c>
      <c r="X16" s="31">
        <f>IFERROR(IF(AND(Q13="Probabilidad",Q16="Probabilidad"),(Z13-(+Z13*T16)),IF(AND(Q13="Impacto",Q16="Probabilidad"),(Z12-(+Z12*T16)),IF(Q16="Impacto",Z13,""))),"")</f>
        <v>0.14112</v>
      </c>
      <c r="Y16" s="32" t="str">
        <f t="shared" si="10"/>
        <v>Muy Baja</v>
      </c>
      <c r="Z16" s="33">
        <f t="shared" si="11"/>
        <v>0.14112</v>
      </c>
      <c r="AA16" s="32" t="str">
        <f t="shared" ca="1" si="12"/>
        <v>Moderado</v>
      </c>
      <c r="AB16" s="33">
        <f t="shared" ca="1" si="6"/>
        <v>0.60000000000000009</v>
      </c>
      <c r="AC16" s="34" t="str">
        <f t="shared" ca="1" si="13"/>
        <v>Moderado</v>
      </c>
      <c r="AD16" s="35" t="s">
        <v>105</v>
      </c>
      <c r="AE16" s="36"/>
      <c r="AF16" s="27"/>
      <c r="AG16" s="37"/>
      <c r="AH16" s="37"/>
      <c r="AI16" s="36"/>
      <c r="AJ16" s="27"/>
      <c r="AK16" s="136"/>
      <c r="AL16" s="136"/>
      <c r="AM16" s="136"/>
      <c r="AN16" s="136"/>
      <c r="AO16" s="136"/>
      <c r="AP16" s="136"/>
      <c r="AQ16" s="136"/>
      <c r="AR16" s="136"/>
      <c r="AS16" s="136"/>
      <c r="AT16" s="136"/>
      <c r="AU16" s="136"/>
      <c r="AV16" s="136"/>
      <c r="AW16" s="136"/>
      <c r="AX16" s="136"/>
      <c r="AY16" s="136"/>
      <c r="AZ16" s="136"/>
      <c r="BA16" s="136"/>
      <c r="BB16" s="136"/>
      <c r="BC16" s="136"/>
      <c r="BD16" s="136"/>
    </row>
    <row r="17" spans="1:56" ht="135.75" customHeight="1" x14ac:dyDescent="0.3">
      <c r="A17" s="180"/>
      <c r="B17" s="180"/>
      <c r="C17" s="180"/>
      <c r="D17" s="180"/>
      <c r="E17" s="180"/>
      <c r="F17" s="180"/>
      <c r="G17" s="180"/>
      <c r="H17" s="180"/>
      <c r="I17" s="180"/>
      <c r="J17" s="180"/>
      <c r="K17" s="180"/>
      <c r="L17" s="180"/>
      <c r="M17" s="180"/>
      <c r="N17" s="180"/>
      <c r="O17" s="27">
        <v>8</v>
      </c>
      <c r="P17" s="28" t="s">
        <v>232</v>
      </c>
      <c r="Q17" s="27" t="str">
        <f t="shared" si="0"/>
        <v>Probabilidad</v>
      </c>
      <c r="R17" s="29" t="s">
        <v>100</v>
      </c>
      <c r="S17" s="29" t="s">
        <v>101</v>
      </c>
      <c r="T17" s="30" t="str">
        <f t="shared" si="1"/>
        <v>30%</v>
      </c>
      <c r="U17" s="29" t="s">
        <v>195</v>
      </c>
      <c r="V17" s="29" t="s">
        <v>103</v>
      </c>
      <c r="W17" s="29" t="s">
        <v>104</v>
      </c>
      <c r="X17" s="31">
        <f>IFERROR(IF(AND(Q14="Probabilidad",Q17="Probabilidad"),(Z14-(+Z14*T17)),IF(AND(Q14="Impacto",Q17="Probabilidad"),(Z13-(+Z13*T17)),IF(Q17="Impacto",Z14,""))),"")</f>
        <v>9.8783999999999997E-2</v>
      </c>
      <c r="Y17" s="32" t="str">
        <f t="shared" si="5"/>
        <v>Muy Baja</v>
      </c>
      <c r="Z17" s="33">
        <f t="shared" si="2"/>
        <v>9.8783999999999997E-2</v>
      </c>
      <c r="AA17" s="32" t="str">
        <f t="shared" ca="1" si="3"/>
        <v>Moderado</v>
      </c>
      <c r="AB17" s="33">
        <f ca="1">IFERROR(IF(AND(Q14="Impacto",Q17="Impacto"),(AB14-(+AB14*T17)),IF(AND(Q14="Probabilidad",Q17="Impacto"),(AB13-(+AB13*T17)),IF(Q17="Probabilidad",AB14,""))),"")</f>
        <v>0.60000000000000009</v>
      </c>
      <c r="AC17" s="34" t="str">
        <f t="shared" ca="1" si="7"/>
        <v>Moderado</v>
      </c>
      <c r="AD17" s="35" t="s">
        <v>105</v>
      </c>
      <c r="AE17" s="36"/>
      <c r="AF17" s="27"/>
      <c r="AG17" s="37"/>
      <c r="AH17" s="37"/>
      <c r="AI17" s="36"/>
      <c r="AJ17" s="27"/>
      <c r="AK17" s="21"/>
      <c r="AL17" s="21"/>
      <c r="AM17" s="21"/>
      <c r="AN17" s="21"/>
      <c r="AO17" s="21"/>
      <c r="AP17" s="21"/>
      <c r="AQ17" s="21"/>
      <c r="AR17" s="21"/>
      <c r="AS17" s="21"/>
      <c r="AT17" s="21"/>
      <c r="AU17" s="21"/>
      <c r="AV17" s="21"/>
      <c r="AW17" s="21"/>
      <c r="AX17" s="21"/>
      <c r="AY17" s="21"/>
      <c r="AZ17" s="21"/>
      <c r="BA17" s="21"/>
      <c r="BB17" s="21"/>
      <c r="BC17" s="21"/>
      <c r="BD17" s="21"/>
    </row>
    <row r="18" spans="1:56" ht="109.5" customHeight="1" x14ac:dyDescent="0.3">
      <c r="A18" s="183">
        <v>2</v>
      </c>
      <c r="B18" s="181" t="s">
        <v>206</v>
      </c>
      <c r="C18" s="181" t="s">
        <v>223</v>
      </c>
      <c r="D18" s="181" t="s">
        <v>233</v>
      </c>
      <c r="E18" s="181" t="s">
        <v>257</v>
      </c>
      <c r="F18" s="181" t="s">
        <v>212</v>
      </c>
      <c r="G18" s="183">
        <v>500</v>
      </c>
      <c r="H18" s="182" t="str">
        <f>IF(G18&lt;=0,"",IF(G18&lt;=2,"Muy Baja",IF(G18&lt;=24,"Baja",IF(G18&lt;=500,"Media",IF(G18&lt;=5000,"Alta","Muy Alta")))))</f>
        <v>Media</v>
      </c>
      <c r="I18" s="178">
        <f>IF(H18="","",IF(H18="Muy Baja",0.2,IF(H18="Baja",0.4,IF(H18="Media",0.6,IF(H18="Alta",0.8,IF(H18="Muy Alta",1,))))))</f>
        <v>0.6</v>
      </c>
      <c r="J18" s="178" t="s">
        <v>172</v>
      </c>
      <c r="K18" s="178" t="str">
        <f ca="1">IF(NOT(ISERROR(MATCH(J18,'TABLA DE IMPACTO'!$B$221:$B$223,0))),'TABLA DE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182" t="str">
        <f ca="1">IF(OR(K18='TABLA DE IMPACTO'!$C$11,K18='TABLA DE IMPACTO'!$D$11),"Leve",IF(OR(K18='TABLA DE IMPACTO'!$C$12,K18='TABLA DE IMPACTO'!$D$12),"Menor",IF(OR(K18='TABLA DE IMPACTO'!$C$13,K18='TABLA DE IMPACTO'!$D$13),"Moderado",IF(OR(K18='TABLA DE IMPACTO'!$C$14,K18='TABLA DE IMPACTO'!$D$14),"Mayor",IF(OR(K18='TABLA DE IMPACTO'!$C$15,K18='TABLA DE IMPACTO'!$D$15),"Catastrófico","")))))</f>
        <v>Mayor</v>
      </c>
      <c r="M18" s="178">
        <f ca="1">IF(L18="","",IF(L18="Leve",0.2,IF(L18="Menor",0.4,IF(L18="Moderado",0.6,IF(L18="Mayor",0.8,IF(L18="Catastrófico",1,))))))</f>
        <v>0.8</v>
      </c>
      <c r="N18" s="203" t="str">
        <f ca="1">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27">
        <v>1</v>
      </c>
      <c r="P18" s="28" t="s">
        <v>234</v>
      </c>
      <c r="Q18" s="27" t="str">
        <f t="shared" si="0"/>
        <v>Probabilidad</v>
      </c>
      <c r="R18" s="29" t="s">
        <v>108</v>
      </c>
      <c r="S18" s="29" t="s">
        <v>101</v>
      </c>
      <c r="T18" s="30" t="str">
        <f t="shared" si="1"/>
        <v>40%</v>
      </c>
      <c r="U18" s="29" t="s">
        <v>195</v>
      </c>
      <c r="V18" s="29" t="s">
        <v>103</v>
      </c>
      <c r="W18" s="29" t="s">
        <v>104</v>
      </c>
      <c r="X18" s="31">
        <f>IFERROR(IF(Q18="Probabilidad",(I18-(+I18*T18)),IF(Q18="Impacto",I18,"")),"")</f>
        <v>0.36</v>
      </c>
      <c r="Y18" s="32" t="str">
        <f t="shared" si="5"/>
        <v>Baja</v>
      </c>
      <c r="Z18" s="33">
        <f t="shared" si="2"/>
        <v>0.36</v>
      </c>
      <c r="AA18" s="32" t="str">
        <f t="shared" ca="1" si="3"/>
        <v>Moderado</v>
      </c>
      <c r="AB18" s="33">
        <f t="shared" ref="AB18" ca="1" si="14">IFERROR(IF(AND(Q17="Impacto",Q18="Impacto"),(AB17-(+AB17*T18)),IF(AND(Q17="Probabilidad",Q18="Impacto"),(AB16-(+AB16*T18)),IF(Q18="Probabilidad",AB17,""))),"")</f>
        <v>0.60000000000000009</v>
      </c>
      <c r="AC18" s="34" t="str">
        <f t="shared" ca="1" si="7"/>
        <v>Moderado</v>
      </c>
      <c r="AD18" s="35" t="s">
        <v>105</v>
      </c>
      <c r="AE18" s="36"/>
      <c r="AF18" s="27"/>
      <c r="AG18" s="37"/>
      <c r="AH18" s="37"/>
      <c r="AI18" s="36"/>
      <c r="AJ18" s="27"/>
      <c r="AK18" s="21"/>
      <c r="AL18" s="21"/>
      <c r="AM18" s="21"/>
      <c r="AN18" s="21"/>
      <c r="AO18" s="21"/>
      <c r="AP18" s="21"/>
      <c r="AQ18" s="21"/>
      <c r="AR18" s="21"/>
      <c r="AS18" s="21"/>
      <c r="AT18" s="21"/>
      <c r="AU18" s="21"/>
      <c r="AV18" s="21"/>
      <c r="AW18" s="21"/>
      <c r="AX18" s="21"/>
      <c r="AY18" s="21"/>
      <c r="AZ18" s="21"/>
      <c r="BA18" s="21"/>
      <c r="BB18" s="21"/>
      <c r="BC18" s="21"/>
      <c r="BD18" s="21"/>
    </row>
    <row r="19" spans="1:56" ht="148.5" customHeight="1" x14ac:dyDescent="0.3">
      <c r="A19" s="179"/>
      <c r="B19" s="179"/>
      <c r="C19" s="179"/>
      <c r="D19" s="179"/>
      <c r="E19" s="179"/>
      <c r="F19" s="179"/>
      <c r="G19" s="179"/>
      <c r="H19" s="179"/>
      <c r="I19" s="179"/>
      <c r="J19" s="179"/>
      <c r="K19" s="179"/>
      <c r="L19" s="179"/>
      <c r="M19" s="179"/>
      <c r="N19" s="179"/>
      <c r="O19" s="27">
        <v>2</v>
      </c>
      <c r="P19" s="28" t="s">
        <v>237</v>
      </c>
      <c r="Q19" s="27" t="str">
        <f t="shared" si="0"/>
        <v>Probabilidad</v>
      </c>
      <c r="R19" s="29" t="s">
        <v>100</v>
      </c>
      <c r="S19" s="29" t="s">
        <v>101</v>
      </c>
      <c r="T19" s="30" t="str">
        <f t="shared" si="1"/>
        <v>30%</v>
      </c>
      <c r="U19" s="29" t="s">
        <v>195</v>
      </c>
      <c r="V19" s="29" t="s">
        <v>103</v>
      </c>
      <c r="W19" s="29" t="s">
        <v>104</v>
      </c>
      <c r="X19" s="31">
        <f>IFERROR(IF(AND(Q18="Probabilidad",Q19="Probabilidad"),(Z18-(+Z18*T19)),IF(Q19="Probabilidad",(I18-(+I18*T19)),IF(Q19="Impacto",Z18,""))),"")</f>
        <v>0.252</v>
      </c>
      <c r="Y19" s="32" t="str">
        <f t="shared" si="5"/>
        <v>Baja</v>
      </c>
      <c r="Z19" s="33">
        <f t="shared" si="2"/>
        <v>0.252</v>
      </c>
      <c r="AA19" s="32" t="str">
        <f t="shared" ca="1" si="3"/>
        <v>Moderado</v>
      </c>
      <c r="AB19" s="33">
        <f t="shared" ref="AB19:AB25" ca="1" si="15">IFERROR(IF(AND(Q18="Impacto",Q19="Impacto"),(AB18-(+AB18*T19)),IF(AND(Q18="Probabilidad",Q19="Impacto"),(AB17-(+AB17*T19)),IF(Q19="Probabilidad",AB18,""))),"")</f>
        <v>0.60000000000000009</v>
      </c>
      <c r="AC19" s="34" t="str">
        <f t="shared" ca="1" si="7"/>
        <v>Moderado</v>
      </c>
      <c r="AD19" s="35" t="s">
        <v>105</v>
      </c>
      <c r="AE19" s="36"/>
      <c r="AF19" s="27"/>
      <c r="AG19" s="37"/>
      <c r="AH19" s="37"/>
      <c r="AI19" s="36"/>
      <c r="AJ19" s="27"/>
      <c r="AK19" s="21"/>
      <c r="AL19" s="21"/>
      <c r="AM19" s="21"/>
      <c r="AN19" s="21"/>
      <c r="AO19" s="21"/>
      <c r="AP19" s="21"/>
      <c r="AQ19" s="21"/>
      <c r="AR19" s="21"/>
      <c r="AS19" s="21"/>
      <c r="AT19" s="21"/>
      <c r="AU19" s="21"/>
      <c r="AV19" s="21"/>
      <c r="AW19" s="21"/>
      <c r="AX19" s="21"/>
      <c r="AY19" s="21"/>
      <c r="AZ19" s="21"/>
      <c r="BA19" s="21"/>
      <c r="BB19" s="21"/>
      <c r="BC19" s="21"/>
      <c r="BD19" s="21"/>
    </row>
    <row r="20" spans="1:56" ht="120" customHeight="1" x14ac:dyDescent="0.3">
      <c r="A20" s="179"/>
      <c r="B20" s="179"/>
      <c r="C20" s="179"/>
      <c r="D20" s="179"/>
      <c r="E20" s="179"/>
      <c r="F20" s="179"/>
      <c r="G20" s="179"/>
      <c r="H20" s="179"/>
      <c r="I20" s="179"/>
      <c r="J20" s="179"/>
      <c r="K20" s="179"/>
      <c r="L20" s="179"/>
      <c r="M20" s="179"/>
      <c r="N20" s="179"/>
      <c r="O20" s="27">
        <v>3</v>
      </c>
      <c r="P20" s="28" t="s">
        <v>235</v>
      </c>
      <c r="Q20" s="27" t="str">
        <f t="shared" si="0"/>
        <v>Probabilidad</v>
      </c>
      <c r="R20" s="29" t="s">
        <v>108</v>
      </c>
      <c r="S20" s="29" t="s">
        <v>101</v>
      </c>
      <c r="T20" s="30" t="str">
        <f t="shared" si="1"/>
        <v>40%</v>
      </c>
      <c r="U20" s="29" t="s">
        <v>102</v>
      </c>
      <c r="V20" s="29" t="s">
        <v>103</v>
      </c>
      <c r="W20" s="29" t="s">
        <v>104</v>
      </c>
      <c r="X20" s="31">
        <f t="shared" ref="X20:X22" si="16">IFERROR(IF(AND(Q19="Probabilidad",Q20="Probabilidad"),(Z19-(+Z19*T20)),IF(AND(Q19="Impacto",Q20="Probabilidad"),(Z18-(+Z18*T20)),IF(Q20="Impacto",Z19,""))),"")</f>
        <v>0.1512</v>
      </c>
      <c r="Y20" s="32" t="str">
        <f t="shared" si="5"/>
        <v>Muy Baja</v>
      </c>
      <c r="Z20" s="33">
        <f t="shared" si="2"/>
        <v>0.1512</v>
      </c>
      <c r="AA20" s="32" t="str">
        <f t="shared" ca="1" si="3"/>
        <v>Moderado</v>
      </c>
      <c r="AB20" s="33">
        <f t="shared" ca="1" si="15"/>
        <v>0.60000000000000009</v>
      </c>
      <c r="AC20" s="34" t="str">
        <f t="shared" ca="1" si="7"/>
        <v>Moderado</v>
      </c>
      <c r="AD20" s="35" t="s">
        <v>105</v>
      </c>
      <c r="AE20" s="36"/>
      <c r="AF20" s="27"/>
      <c r="AG20" s="37"/>
      <c r="AH20" s="37"/>
      <c r="AI20" s="36"/>
      <c r="AJ20" s="27"/>
      <c r="AK20" s="21"/>
      <c r="AL20" s="21"/>
      <c r="AM20" s="21"/>
      <c r="AN20" s="21"/>
      <c r="AO20" s="21"/>
      <c r="AP20" s="21"/>
      <c r="AQ20" s="21"/>
      <c r="AR20" s="21"/>
      <c r="AS20" s="21"/>
      <c r="AT20" s="21"/>
      <c r="AU20" s="21"/>
      <c r="AV20" s="21"/>
      <c r="AW20" s="21"/>
      <c r="AX20" s="21"/>
      <c r="AY20" s="21"/>
      <c r="AZ20" s="21"/>
      <c r="BA20" s="21"/>
      <c r="BB20" s="21"/>
      <c r="BC20" s="21"/>
      <c r="BD20" s="21"/>
    </row>
    <row r="21" spans="1:56" ht="107.25" customHeight="1" x14ac:dyDescent="0.3">
      <c r="A21" s="179"/>
      <c r="B21" s="179"/>
      <c r="C21" s="179"/>
      <c r="D21" s="179"/>
      <c r="E21" s="179"/>
      <c r="F21" s="179"/>
      <c r="G21" s="179"/>
      <c r="H21" s="179"/>
      <c r="I21" s="179"/>
      <c r="J21" s="179"/>
      <c r="K21" s="179"/>
      <c r="L21" s="179"/>
      <c r="M21" s="179"/>
      <c r="N21" s="179"/>
      <c r="O21" s="27">
        <v>4</v>
      </c>
      <c r="P21" s="28" t="s">
        <v>236</v>
      </c>
      <c r="Q21" s="27" t="str">
        <f t="shared" si="0"/>
        <v>Probabilidad</v>
      </c>
      <c r="R21" s="29" t="s">
        <v>108</v>
      </c>
      <c r="S21" s="29" t="s">
        <v>101</v>
      </c>
      <c r="T21" s="30" t="str">
        <f t="shared" si="1"/>
        <v>40%</v>
      </c>
      <c r="U21" s="29" t="s">
        <v>102</v>
      </c>
      <c r="V21" s="29" t="s">
        <v>103</v>
      </c>
      <c r="W21" s="29" t="s">
        <v>104</v>
      </c>
      <c r="X21" s="31">
        <f t="shared" si="16"/>
        <v>9.0719999999999995E-2</v>
      </c>
      <c r="Y21" s="32" t="str">
        <f t="shared" si="5"/>
        <v>Muy Baja</v>
      </c>
      <c r="Z21" s="33">
        <f t="shared" si="2"/>
        <v>9.0719999999999995E-2</v>
      </c>
      <c r="AA21" s="32" t="str">
        <f t="shared" ca="1" si="3"/>
        <v>Moderado</v>
      </c>
      <c r="AB21" s="33">
        <f t="shared" ca="1" si="15"/>
        <v>0.60000000000000009</v>
      </c>
      <c r="AC21" s="34" t="str">
        <f t="shared" ca="1" si="7"/>
        <v>Moderado</v>
      </c>
      <c r="AD21" s="35" t="s">
        <v>105</v>
      </c>
      <c r="AE21" s="36"/>
      <c r="AF21" s="27"/>
      <c r="AG21" s="37"/>
      <c r="AH21" s="37"/>
      <c r="AI21" s="36"/>
      <c r="AJ21" s="27"/>
      <c r="AK21" s="21"/>
      <c r="AL21" s="21"/>
      <c r="AM21" s="21"/>
      <c r="AN21" s="21"/>
      <c r="AO21" s="21"/>
      <c r="AP21" s="21"/>
      <c r="AQ21" s="21"/>
      <c r="AR21" s="21"/>
      <c r="AS21" s="21"/>
      <c r="AT21" s="21"/>
      <c r="AU21" s="21"/>
      <c r="AV21" s="21"/>
      <c r="AW21" s="21"/>
      <c r="AX21" s="21"/>
      <c r="AY21" s="21"/>
      <c r="AZ21" s="21"/>
      <c r="BA21" s="21"/>
      <c r="BB21" s="21"/>
      <c r="BC21" s="21"/>
      <c r="BD21" s="21"/>
    </row>
    <row r="22" spans="1:56" ht="101.25" customHeight="1" x14ac:dyDescent="0.3">
      <c r="A22" s="179"/>
      <c r="B22" s="179"/>
      <c r="C22" s="179"/>
      <c r="D22" s="179"/>
      <c r="E22" s="179"/>
      <c r="F22" s="179"/>
      <c r="G22" s="179"/>
      <c r="H22" s="179"/>
      <c r="I22" s="179"/>
      <c r="J22" s="179"/>
      <c r="K22" s="179"/>
      <c r="L22" s="179"/>
      <c r="M22" s="179"/>
      <c r="N22" s="179"/>
      <c r="O22" s="27">
        <v>5</v>
      </c>
      <c r="P22" s="28" t="s">
        <v>238</v>
      </c>
      <c r="Q22" s="27" t="str">
        <f t="shared" si="0"/>
        <v>Probabilidad</v>
      </c>
      <c r="R22" s="29" t="s">
        <v>108</v>
      </c>
      <c r="S22" s="29" t="s">
        <v>101</v>
      </c>
      <c r="T22" s="30" t="str">
        <f t="shared" si="1"/>
        <v>40%</v>
      </c>
      <c r="U22" s="29" t="s">
        <v>195</v>
      </c>
      <c r="V22" s="29" t="s">
        <v>103</v>
      </c>
      <c r="W22" s="29" t="s">
        <v>104</v>
      </c>
      <c r="X22" s="31">
        <f t="shared" si="16"/>
        <v>5.4431999999999994E-2</v>
      </c>
      <c r="Y22" s="32" t="str">
        <f t="shared" si="5"/>
        <v>Muy Baja</v>
      </c>
      <c r="Z22" s="33">
        <f t="shared" si="2"/>
        <v>5.4431999999999994E-2</v>
      </c>
      <c r="AA22" s="32" t="str">
        <f t="shared" ca="1" si="3"/>
        <v>Moderado</v>
      </c>
      <c r="AB22" s="33">
        <f t="shared" ca="1" si="15"/>
        <v>0.60000000000000009</v>
      </c>
      <c r="AC22" s="34" t="str">
        <f t="shared" ca="1" si="7"/>
        <v>Moderado</v>
      </c>
      <c r="AD22" s="35" t="s">
        <v>105</v>
      </c>
      <c r="AE22" s="36"/>
      <c r="AF22" s="27"/>
      <c r="AG22" s="37"/>
      <c r="AH22" s="37"/>
      <c r="AI22" s="36"/>
      <c r="AJ22" s="27"/>
      <c r="AK22" s="21"/>
      <c r="AL22" s="21"/>
      <c r="AM22" s="21"/>
      <c r="AN22" s="21"/>
      <c r="AO22" s="21"/>
      <c r="AP22" s="21"/>
      <c r="AQ22" s="21"/>
      <c r="AR22" s="21"/>
      <c r="AS22" s="21"/>
      <c r="AT22" s="21"/>
      <c r="AU22" s="21"/>
      <c r="AV22" s="21"/>
      <c r="AW22" s="21"/>
      <c r="AX22" s="21"/>
      <c r="AY22" s="21"/>
      <c r="AZ22" s="21"/>
      <c r="BA22" s="21"/>
      <c r="BB22" s="21"/>
      <c r="BC22" s="21"/>
      <c r="BD22" s="21"/>
    </row>
    <row r="23" spans="1:56" s="137" customFormat="1" ht="101.25" customHeight="1" x14ac:dyDescent="0.3">
      <c r="A23" s="179"/>
      <c r="B23" s="179"/>
      <c r="C23" s="179"/>
      <c r="D23" s="179"/>
      <c r="E23" s="179"/>
      <c r="F23" s="179"/>
      <c r="G23" s="179"/>
      <c r="H23" s="179"/>
      <c r="I23" s="179"/>
      <c r="J23" s="179"/>
      <c r="K23" s="179"/>
      <c r="L23" s="179"/>
      <c r="M23" s="179"/>
      <c r="N23" s="179"/>
      <c r="O23" s="27">
        <v>6</v>
      </c>
      <c r="P23" s="28" t="s">
        <v>239</v>
      </c>
      <c r="Q23" s="27" t="str">
        <f t="shared" ref="Q23:Q25" si="17">IF(OR(R23="Preventivo",R23="Detectivo"),"Probabilidad",IF(R23="Correctivo","Impacto",""))</f>
        <v>Impacto</v>
      </c>
      <c r="R23" s="29" t="s">
        <v>110</v>
      </c>
      <c r="S23" s="29" t="s">
        <v>101</v>
      </c>
      <c r="T23" s="30" t="str">
        <f t="shared" ref="T23:T25" si="18">IF(AND(R23="Preventivo",S23="Automático"),"50%",IF(AND(R23="Preventivo",S23="Manual"),"40%",IF(AND(R23="Detectivo",S23="Automático"),"40%",IF(AND(R23="Detectivo",S23="Manual"),"30%",IF(AND(R23="Correctivo",S23="Automático"),"35%",IF(AND(R23="Correctivo",S23="Manual"),"25%",""))))))</f>
        <v>25%</v>
      </c>
      <c r="U23" s="29" t="s">
        <v>102</v>
      </c>
      <c r="V23" s="29" t="s">
        <v>103</v>
      </c>
      <c r="W23" s="29" t="s">
        <v>104</v>
      </c>
      <c r="X23" s="31">
        <f>IFERROR(IF(AND(Q21="Probabilidad",Q23="Probabilidad"),(Z21-(+Z21*T23)),IF(AND(Q21="Impacto",Q23="Probabilidad"),(Z20-(+Z20*T23)),IF(Q23="Impacto",Z21,""))),"")</f>
        <v>9.0719999999999995E-2</v>
      </c>
      <c r="Y23" s="32" t="str">
        <f t="shared" ref="Y23:Y25" si="19">IFERROR(IF(X23="","",IF(X23&lt;=0.2,"Muy Baja",IF(X23&lt;=0.4,"Baja",IF(X23&lt;=0.6,"Media",IF(X23&lt;=0.8,"Alta","Muy Alta"))))),"")</f>
        <v>Muy Baja</v>
      </c>
      <c r="Z23" s="33">
        <f t="shared" ref="Z23:Z25" si="20">+X23</f>
        <v>9.0719999999999995E-2</v>
      </c>
      <c r="AA23" s="32" t="str">
        <f t="shared" ref="AA23:AA25" ca="1" si="21">IFERROR(IF(AB23="","",IF(AB23&lt;=0.2,"Leve",IF(AB23&lt;=0.4,"Menor",IF(AB23&lt;=0.6,"Moderado",IF(AB23&lt;=0.8,"Mayor","Catastrófico"))))),"")</f>
        <v>Moderado</v>
      </c>
      <c r="AB23" s="33">
        <f t="shared" ca="1" si="15"/>
        <v>0.45000000000000007</v>
      </c>
      <c r="AC23" s="34" t="str">
        <f t="shared" ref="AC23:AC25" ca="1" si="2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35" t="s">
        <v>105</v>
      </c>
      <c r="AE23" s="36"/>
      <c r="AF23" s="27"/>
      <c r="AG23" s="37"/>
      <c r="AH23" s="37"/>
      <c r="AI23" s="36"/>
      <c r="AJ23" s="27"/>
      <c r="AK23" s="136"/>
      <c r="AL23" s="136"/>
      <c r="AM23" s="136"/>
      <c r="AN23" s="136"/>
      <c r="AO23" s="136"/>
      <c r="AP23" s="136"/>
      <c r="AQ23" s="136"/>
      <c r="AR23" s="136"/>
      <c r="AS23" s="136"/>
      <c r="AT23" s="136"/>
      <c r="AU23" s="136"/>
      <c r="AV23" s="136"/>
      <c r="AW23" s="136"/>
      <c r="AX23" s="136"/>
      <c r="AY23" s="136"/>
      <c r="AZ23" s="136"/>
      <c r="BA23" s="136"/>
      <c r="BB23" s="136"/>
      <c r="BC23" s="136"/>
      <c r="BD23" s="136"/>
    </row>
    <row r="24" spans="1:56" s="137" customFormat="1" ht="101.25" customHeight="1" x14ac:dyDescent="0.3">
      <c r="A24" s="179"/>
      <c r="B24" s="179"/>
      <c r="C24" s="179"/>
      <c r="D24" s="179"/>
      <c r="E24" s="179"/>
      <c r="F24" s="179"/>
      <c r="G24" s="179"/>
      <c r="H24" s="179"/>
      <c r="I24" s="179"/>
      <c r="J24" s="179"/>
      <c r="K24" s="179"/>
      <c r="L24" s="179"/>
      <c r="M24" s="179"/>
      <c r="N24" s="179"/>
      <c r="O24" s="27">
        <v>7</v>
      </c>
      <c r="P24" s="28" t="s">
        <v>240</v>
      </c>
      <c r="Q24" s="27" t="str">
        <f t="shared" si="17"/>
        <v>Impacto</v>
      </c>
      <c r="R24" s="29" t="s">
        <v>110</v>
      </c>
      <c r="S24" s="29" t="s">
        <v>101</v>
      </c>
      <c r="T24" s="30" t="str">
        <f t="shared" si="18"/>
        <v>25%</v>
      </c>
      <c r="U24" s="29" t="s">
        <v>195</v>
      </c>
      <c r="V24" s="29" t="s">
        <v>103</v>
      </c>
      <c r="W24" s="29" t="s">
        <v>104</v>
      </c>
      <c r="X24" s="31">
        <f>IFERROR(IF(AND(Q20="Probabilidad",Q24="Probabilidad"),(Z20-(+Z20*T24)),IF(AND(Q20="Impacto",Q24="Probabilidad"),(Z19-(+Z19*T24)),IF(Q24="Impacto",Z20,""))),"")</f>
        <v>0.1512</v>
      </c>
      <c r="Y24" s="32" t="str">
        <f t="shared" si="19"/>
        <v>Muy Baja</v>
      </c>
      <c r="Z24" s="33">
        <f t="shared" si="20"/>
        <v>0.1512</v>
      </c>
      <c r="AA24" s="32" t="str">
        <f t="shared" ca="1" si="21"/>
        <v>Menor</v>
      </c>
      <c r="AB24" s="33">
        <f t="shared" ca="1" si="15"/>
        <v>0.33750000000000002</v>
      </c>
      <c r="AC24" s="34" t="str">
        <f t="shared" ca="1" si="22"/>
        <v>Bajo</v>
      </c>
      <c r="AD24" s="35" t="s">
        <v>105</v>
      </c>
      <c r="AE24" s="36"/>
      <c r="AF24" s="27"/>
      <c r="AG24" s="37"/>
      <c r="AH24" s="37"/>
      <c r="AI24" s="36"/>
      <c r="AJ24" s="27"/>
      <c r="AK24" s="136"/>
      <c r="AL24" s="136"/>
      <c r="AM24" s="136"/>
      <c r="AN24" s="136"/>
      <c r="AO24" s="136"/>
      <c r="AP24" s="136"/>
      <c r="AQ24" s="136"/>
      <c r="AR24" s="136"/>
      <c r="AS24" s="136"/>
      <c r="AT24" s="136"/>
      <c r="AU24" s="136"/>
      <c r="AV24" s="136"/>
      <c r="AW24" s="136"/>
      <c r="AX24" s="136"/>
      <c r="AY24" s="136"/>
      <c r="AZ24" s="136"/>
      <c r="BA24" s="136"/>
      <c r="BB24" s="136"/>
      <c r="BC24" s="136"/>
      <c r="BD24" s="136"/>
    </row>
    <row r="25" spans="1:56" s="137" customFormat="1" ht="180.75" customHeight="1" x14ac:dyDescent="0.3">
      <c r="A25" s="179"/>
      <c r="B25" s="179"/>
      <c r="C25" s="179"/>
      <c r="D25" s="179"/>
      <c r="E25" s="179"/>
      <c r="F25" s="179"/>
      <c r="G25" s="179"/>
      <c r="H25" s="179"/>
      <c r="I25" s="179"/>
      <c r="J25" s="179"/>
      <c r="K25" s="179"/>
      <c r="L25" s="179"/>
      <c r="M25" s="179"/>
      <c r="N25" s="179"/>
      <c r="O25" s="27">
        <v>8</v>
      </c>
      <c r="P25" s="28" t="s">
        <v>241</v>
      </c>
      <c r="Q25" s="27" t="str">
        <f t="shared" si="17"/>
        <v>Probabilidad</v>
      </c>
      <c r="R25" s="29" t="s">
        <v>100</v>
      </c>
      <c r="S25" s="29" t="s">
        <v>101</v>
      </c>
      <c r="T25" s="30" t="str">
        <f t="shared" si="18"/>
        <v>30%</v>
      </c>
      <c r="U25" s="29" t="s">
        <v>102</v>
      </c>
      <c r="V25" s="29" t="s">
        <v>103</v>
      </c>
      <c r="W25" s="29" t="s">
        <v>104</v>
      </c>
      <c r="X25" s="31">
        <f>IFERROR(IF(AND(Q21="Probabilidad",Q25="Probabilidad"),(Z21-(+Z21*T25)),IF(AND(Q21="Impacto",Q25="Probabilidad"),(Z20-(+Z20*T25)),IF(Q25="Impacto",Z21,""))),"")</f>
        <v>6.3504000000000005E-2</v>
      </c>
      <c r="Y25" s="32" t="str">
        <f t="shared" si="19"/>
        <v>Muy Baja</v>
      </c>
      <c r="Z25" s="33">
        <f t="shared" si="20"/>
        <v>6.3504000000000005E-2</v>
      </c>
      <c r="AA25" s="32" t="str">
        <f t="shared" ca="1" si="21"/>
        <v>Menor</v>
      </c>
      <c r="AB25" s="33">
        <f t="shared" ca="1" si="15"/>
        <v>0.33750000000000002</v>
      </c>
      <c r="AC25" s="34" t="str">
        <f t="shared" ca="1" si="22"/>
        <v>Bajo</v>
      </c>
      <c r="AD25" s="35" t="s">
        <v>105</v>
      </c>
      <c r="AE25" s="36"/>
      <c r="AF25" s="27"/>
      <c r="AG25" s="37"/>
      <c r="AH25" s="37"/>
      <c r="AI25" s="36"/>
      <c r="AJ25" s="27"/>
      <c r="AK25" s="136"/>
      <c r="AL25" s="136"/>
      <c r="AM25" s="136"/>
      <c r="AN25" s="136"/>
      <c r="AO25" s="136"/>
      <c r="AP25" s="136"/>
      <c r="AQ25" s="136"/>
      <c r="AR25" s="136"/>
      <c r="AS25" s="136"/>
      <c r="AT25" s="136"/>
      <c r="AU25" s="136"/>
      <c r="AV25" s="136"/>
      <c r="AW25" s="136"/>
      <c r="AX25" s="136"/>
      <c r="AY25" s="136"/>
      <c r="AZ25" s="136"/>
      <c r="BA25" s="136"/>
      <c r="BB25" s="136"/>
      <c r="BC25" s="136"/>
      <c r="BD25" s="136"/>
    </row>
    <row r="26" spans="1:56" ht="111.75" customHeight="1" x14ac:dyDescent="0.3">
      <c r="A26" s="180"/>
      <c r="B26" s="180"/>
      <c r="C26" s="180"/>
      <c r="D26" s="180"/>
      <c r="E26" s="180"/>
      <c r="F26" s="180"/>
      <c r="G26" s="180"/>
      <c r="H26" s="180"/>
      <c r="I26" s="180"/>
      <c r="J26" s="180"/>
      <c r="K26" s="180"/>
      <c r="L26" s="180"/>
      <c r="M26" s="180"/>
      <c r="N26" s="180"/>
      <c r="O26" s="27">
        <v>9</v>
      </c>
      <c r="P26" s="28"/>
      <c r="Q26" s="27" t="str">
        <f t="shared" si="0"/>
        <v/>
      </c>
      <c r="R26" s="29"/>
      <c r="S26" s="29"/>
      <c r="T26" s="30" t="str">
        <f t="shared" si="1"/>
        <v/>
      </c>
      <c r="U26" s="29"/>
      <c r="V26" s="29"/>
      <c r="W26" s="29"/>
      <c r="X26" s="31" t="str">
        <f>IFERROR(IF(AND(Q22="Probabilidad",Q26="Probabilidad"),(Z22-(+Z22*T26)),IF(AND(Q22="Impacto",Q26="Probabilidad"),(Z21-(+Z21*T26)),IF(Q26="Impacto",Z22,""))),"")</f>
        <v/>
      </c>
      <c r="Y26" s="32" t="str">
        <f t="shared" si="5"/>
        <v/>
      </c>
      <c r="Z26" s="33" t="str">
        <f t="shared" si="2"/>
        <v/>
      </c>
      <c r="AA26" s="32" t="str">
        <f t="shared" si="3"/>
        <v/>
      </c>
      <c r="AB26" s="33" t="str">
        <f>IFERROR(IF(AND(Q22="Impacto",Q26="Impacto"),(AB22-(+AB22*T26)),IF(AND(Q22="Probabilidad",Q26="Impacto"),(AB21-(+AB21*T26)),IF(Q26="Probabilidad",AB22,""))),"")</f>
        <v/>
      </c>
      <c r="AC26" s="34" t="str">
        <f t="shared" si="7"/>
        <v/>
      </c>
      <c r="AD26" s="35"/>
      <c r="AE26" s="36"/>
      <c r="AF26" s="27"/>
      <c r="AG26" s="37"/>
      <c r="AH26" s="37"/>
      <c r="AI26" s="36"/>
      <c r="AJ26" s="27"/>
      <c r="AK26" s="21"/>
      <c r="AL26" s="21"/>
      <c r="AM26" s="21"/>
      <c r="AN26" s="21"/>
      <c r="AO26" s="21"/>
      <c r="AP26" s="21"/>
      <c r="AQ26" s="21"/>
      <c r="AR26" s="21"/>
      <c r="AS26" s="21"/>
      <c r="AT26" s="21"/>
      <c r="AU26" s="21"/>
      <c r="AV26" s="21"/>
      <c r="AW26" s="21"/>
      <c r="AX26" s="21"/>
      <c r="AY26" s="21"/>
      <c r="AZ26" s="21"/>
      <c r="BA26" s="21"/>
      <c r="BB26" s="21"/>
      <c r="BC26" s="21"/>
      <c r="BD26" s="21"/>
    </row>
    <row r="27" spans="1:56" ht="45" hidden="1" customHeight="1" x14ac:dyDescent="0.3">
      <c r="A27" s="183">
        <v>3</v>
      </c>
      <c r="B27" s="181" t="s">
        <v>93</v>
      </c>
      <c r="C27" s="181" t="s">
        <v>94</v>
      </c>
      <c r="D27" s="181" t="s">
        <v>95</v>
      </c>
      <c r="E27" s="181" t="s">
        <v>96</v>
      </c>
      <c r="F27" s="181" t="s">
        <v>97</v>
      </c>
      <c r="G27" s="183">
        <f>2*24*12</f>
        <v>576</v>
      </c>
      <c r="H27" s="182" t="str">
        <f>IF(G27&lt;=0,"",IF(G27&lt;=2,"Muy Baja",IF(G27&lt;=24,"Baja",IF(G27&lt;=500,"Media",IF(G27&lt;=5000,"Alta","Muy Alta")))))</f>
        <v>Alta</v>
      </c>
      <c r="I27" s="178">
        <f>IF(H27="","",IF(H27="Muy Baja",0.2,IF(H27="Baja",0.4,IF(H27="Media",0.6,IF(H27="Alta",0.8,IF(H27="Muy Alta",1,))))))</f>
        <v>0.8</v>
      </c>
      <c r="J27" s="178" t="s">
        <v>98</v>
      </c>
      <c r="K27" s="178" t="str">
        <f ca="1">IF(NOT(ISERROR(MATCH(J27,'TABLA DE IMPACTO'!$B$221:$B$223,0))),'TABLA DE IMPACTO'!$F$223&amp;"Por favor no seleccionar los criterios de impacto(Afectación Económica o presupuestal y Pérdida Reputacional)",J27)</f>
        <v xml:space="preserve">     El riesgo afecta la imagen de la entidad internamente, de conocimiento general, nivel interno, de junta dircetiva y accionistas y/o de provedores</v>
      </c>
      <c r="L27" s="182" t="str">
        <f ca="1">IF(OR(K27='TABLA DE IMPACTO'!$C$11,K27='TABLA DE IMPACTO'!$D$11),"Leve",IF(OR(K27='TABLA DE IMPACTO'!$C$12,K27='TABLA DE IMPACTO'!$D$12),"Menor",IF(OR(K27='TABLA DE IMPACTO'!$C$13,K27='TABLA DE IMPACTO'!$D$13),"Moderado",IF(OR(K27='TABLA DE IMPACTO'!$C$14,K27='TABLA DE IMPACTO'!$D$14),"Mayor",IF(OR(K27='TABLA DE IMPACTO'!$C$15,K27='TABLA DE IMPACTO'!$D$15),"Catastrófico","")))))</f>
        <v>Menor</v>
      </c>
      <c r="M27" s="178">
        <f ca="1">IF(L27="","",IF(L27="Leve",0.2,IF(L27="Menor",0.4,IF(L27="Moderado",0.6,IF(L27="Mayor",0.8,IF(L27="Catastrófico",1,))))))</f>
        <v>0.4</v>
      </c>
      <c r="N27" s="203" t="str">
        <f ca="1">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Moderado</v>
      </c>
      <c r="O27" s="27">
        <v>1</v>
      </c>
      <c r="P27" s="28" t="s">
        <v>99</v>
      </c>
      <c r="Q27" s="27" t="str">
        <f t="shared" si="0"/>
        <v>Probabilidad</v>
      </c>
      <c r="R27" s="29" t="s">
        <v>100</v>
      </c>
      <c r="S27" s="29" t="s">
        <v>101</v>
      </c>
      <c r="T27" s="30" t="str">
        <f t="shared" si="1"/>
        <v>30%</v>
      </c>
      <c r="U27" s="29" t="s">
        <v>102</v>
      </c>
      <c r="V27" s="29" t="s">
        <v>103</v>
      </c>
      <c r="W27" s="29" t="s">
        <v>104</v>
      </c>
      <c r="X27" s="31">
        <f>IFERROR(IF(Q27="Probabilidad",(I27-(+I27*T27)),IF(Q27="Impacto",I27,"")),"")</f>
        <v>0.56000000000000005</v>
      </c>
      <c r="Y27" s="32" t="str">
        <f t="shared" si="5"/>
        <v>Media</v>
      </c>
      <c r="Z27" s="33">
        <f t="shared" si="2"/>
        <v>0.56000000000000005</v>
      </c>
      <c r="AA27" s="32" t="str">
        <f t="shared" ca="1" si="3"/>
        <v>Menor</v>
      </c>
      <c r="AB27" s="33">
        <f ca="1">IFERROR(IF(Q27="Impacto",(M27-(+M27*T27)),IF(Q27="Probabilidad",M27,"")),"")</f>
        <v>0.4</v>
      </c>
      <c r="AC27" s="34" t="str">
        <f t="shared" ca="1" si="7"/>
        <v>Moderado</v>
      </c>
      <c r="AD27" s="35" t="s">
        <v>105</v>
      </c>
      <c r="AE27" s="36" t="s">
        <v>106</v>
      </c>
      <c r="AF27" s="27" t="s">
        <v>107</v>
      </c>
      <c r="AG27" s="37">
        <v>44572</v>
      </c>
      <c r="AH27" s="37">
        <v>44622</v>
      </c>
      <c r="AI27" s="36"/>
      <c r="AJ27" s="27"/>
      <c r="AK27" s="21"/>
      <c r="AL27" s="21"/>
      <c r="AM27" s="21"/>
      <c r="AN27" s="21"/>
      <c r="AO27" s="21"/>
      <c r="AP27" s="21"/>
      <c r="AQ27" s="21"/>
      <c r="AR27" s="21"/>
      <c r="AS27" s="21"/>
      <c r="AT27" s="21"/>
      <c r="AU27" s="21"/>
      <c r="AV27" s="21"/>
      <c r="AW27" s="21"/>
      <c r="AX27" s="21"/>
      <c r="AY27" s="21"/>
      <c r="AZ27" s="21"/>
      <c r="BA27" s="21"/>
      <c r="BB27" s="21"/>
      <c r="BC27" s="21"/>
      <c r="BD27" s="21"/>
    </row>
    <row r="28" spans="1:56" ht="45" hidden="1" customHeight="1" x14ac:dyDescent="0.3">
      <c r="A28" s="179"/>
      <c r="B28" s="179"/>
      <c r="C28" s="179"/>
      <c r="D28" s="179"/>
      <c r="E28" s="179"/>
      <c r="F28" s="179"/>
      <c r="G28" s="179"/>
      <c r="H28" s="179"/>
      <c r="I28" s="179"/>
      <c r="J28" s="179"/>
      <c r="K28" s="179"/>
      <c r="L28" s="179"/>
      <c r="M28" s="179"/>
      <c r="N28" s="179"/>
      <c r="O28" s="27">
        <v>2</v>
      </c>
      <c r="P28" s="28"/>
      <c r="Q28" s="27" t="str">
        <f t="shared" si="0"/>
        <v>Probabilidad</v>
      </c>
      <c r="R28" s="29" t="s">
        <v>108</v>
      </c>
      <c r="S28" s="29" t="s">
        <v>101</v>
      </c>
      <c r="T28" s="30" t="str">
        <f t="shared" si="1"/>
        <v>40%</v>
      </c>
      <c r="U28" s="29" t="s">
        <v>102</v>
      </c>
      <c r="V28" s="29" t="s">
        <v>109</v>
      </c>
      <c r="W28" s="29" t="s">
        <v>104</v>
      </c>
      <c r="X28" s="40">
        <f>IFERROR(IF(AND(Q27="Probabilidad",Q28="Probabilidad"),(Z27-(+Z27*T28)),IF(Q28="Probabilidad",(I27-(+I27*T28)),IF(Q28="Impacto",Z27,""))),"")</f>
        <v>0.33600000000000002</v>
      </c>
      <c r="Y28" s="32" t="str">
        <f t="shared" si="5"/>
        <v>Baja</v>
      </c>
      <c r="Z28" s="33">
        <f t="shared" si="2"/>
        <v>0.33600000000000002</v>
      </c>
      <c r="AA28" s="32" t="str">
        <f t="shared" ca="1" si="3"/>
        <v>Menor</v>
      </c>
      <c r="AB28" s="33">
        <f ca="1">IFERROR(IF(AND(Q27="Impacto",Q28="Impacto"),(AB18-(+AB18*T28)),IF(Q28="Impacto",($M$27-(+$M$27*T28)),IF(Q28="Probabilidad",AB27,""))),"")</f>
        <v>0.4</v>
      </c>
      <c r="AC28" s="34" t="str">
        <f t="shared" ca="1" si="7"/>
        <v>Moderado</v>
      </c>
      <c r="AD28" s="35"/>
      <c r="AE28" s="36"/>
      <c r="AF28" s="27"/>
      <c r="AG28" s="37"/>
      <c r="AH28" s="37"/>
      <c r="AI28" s="36"/>
      <c r="AJ28" s="27"/>
      <c r="AK28" s="21"/>
      <c r="AL28" s="21"/>
      <c r="AM28" s="21"/>
      <c r="AN28" s="21"/>
      <c r="AO28" s="21"/>
      <c r="AP28" s="21"/>
      <c r="AQ28" s="21"/>
      <c r="AR28" s="21"/>
      <c r="AS28" s="21"/>
      <c r="AT28" s="21"/>
      <c r="AU28" s="21"/>
      <c r="AV28" s="21"/>
      <c r="AW28" s="21"/>
      <c r="AX28" s="21"/>
      <c r="AY28" s="21"/>
      <c r="AZ28" s="21"/>
      <c r="BA28" s="21"/>
      <c r="BB28" s="21"/>
      <c r="BC28" s="21"/>
      <c r="BD28" s="21"/>
    </row>
    <row r="29" spans="1:56" ht="26.25" hidden="1" customHeight="1" x14ac:dyDescent="0.3">
      <c r="A29" s="179"/>
      <c r="B29" s="179"/>
      <c r="C29" s="179"/>
      <c r="D29" s="179"/>
      <c r="E29" s="179"/>
      <c r="F29" s="179"/>
      <c r="G29" s="179"/>
      <c r="H29" s="179"/>
      <c r="I29" s="179"/>
      <c r="J29" s="179"/>
      <c r="K29" s="179"/>
      <c r="L29" s="179"/>
      <c r="M29" s="179"/>
      <c r="N29" s="179"/>
      <c r="O29" s="27">
        <v>3</v>
      </c>
      <c r="P29" s="39"/>
      <c r="Q29" s="27" t="str">
        <f t="shared" si="0"/>
        <v>Impacto</v>
      </c>
      <c r="R29" s="29" t="s">
        <v>110</v>
      </c>
      <c r="S29" s="29" t="s">
        <v>101</v>
      </c>
      <c r="T29" s="30" t="str">
        <f t="shared" si="1"/>
        <v>25%</v>
      </c>
      <c r="U29" s="29" t="s">
        <v>102</v>
      </c>
      <c r="V29" s="29" t="s">
        <v>103</v>
      </c>
      <c r="W29" s="29" t="s">
        <v>104</v>
      </c>
      <c r="X29" s="31">
        <f t="shared" ref="X29:X32" si="23">IFERROR(IF(AND(Q28="Probabilidad",Q29="Probabilidad"),(Z28-(+Z28*T29)),IF(AND(Q28="Impacto",Q29="Probabilidad"),(Z27-(+Z27*T29)),IF(Q29="Impacto",Z28,""))),"")</f>
        <v>0.33600000000000002</v>
      </c>
      <c r="Y29" s="32" t="str">
        <f t="shared" si="5"/>
        <v>Baja</v>
      </c>
      <c r="Z29" s="33">
        <f t="shared" si="2"/>
        <v>0.33600000000000002</v>
      </c>
      <c r="AA29" s="32" t="str">
        <f t="shared" ca="1" si="3"/>
        <v>Menor</v>
      </c>
      <c r="AB29" s="33">
        <f t="shared" ref="AB29:AB32" ca="1" si="24">IFERROR(IF(AND(Q28="Impacto",Q29="Impacto"),(AB28-(+AB28*T29)),IF(AND(Q28="Probabilidad",Q29="Impacto"),(AB27-(+AB27*T29)),IF(Q29="Probabilidad",AB28,""))),"")</f>
        <v>0.30000000000000004</v>
      </c>
      <c r="AC29" s="34" t="str">
        <f t="shared" ca="1" si="7"/>
        <v>Moderado</v>
      </c>
      <c r="AD29" s="35"/>
      <c r="AE29" s="36"/>
      <c r="AF29" s="27"/>
      <c r="AG29" s="37"/>
      <c r="AH29" s="37"/>
      <c r="AI29" s="36"/>
      <c r="AJ29" s="27"/>
      <c r="AK29" s="21"/>
      <c r="AL29" s="21"/>
      <c r="AM29" s="21"/>
      <c r="AN29" s="21"/>
      <c r="AO29" s="21"/>
      <c r="AP29" s="21"/>
      <c r="AQ29" s="21"/>
      <c r="AR29" s="21"/>
      <c r="AS29" s="21"/>
      <c r="AT29" s="21"/>
      <c r="AU29" s="21"/>
      <c r="AV29" s="21"/>
      <c r="AW29" s="21"/>
      <c r="AX29" s="21"/>
      <c r="AY29" s="21"/>
      <c r="AZ29" s="21"/>
      <c r="BA29" s="21"/>
      <c r="BB29" s="21"/>
      <c r="BC29" s="21"/>
      <c r="BD29" s="21"/>
    </row>
    <row r="30" spans="1:56" ht="26.25" hidden="1" customHeight="1" x14ac:dyDescent="0.3">
      <c r="A30" s="179"/>
      <c r="B30" s="179"/>
      <c r="C30" s="179"/>
      <c r="D30" s="179"/>
      <c r="E30" s="179"/>
      <c r="F30" s="179"/>
      <c r="G30" s="179"/>
      <c r="H30" s="179"/>
      <c r="I30" s="179"/>
      <c r="J30" s="179"/>
      <c r="K30" s="179"/>
      <c r="L30" s="179"/>
      <c r="M30" s="179"/>
      <c r="N30" s="179"/>
      <c r="O30" s="27">
        <v>4</v>
      </c>
      <c r="P30" s="28"/>
      <c r="Q30" s="27" t="str">
        <f t="shared" si="0"/>
        <v/>
      </c>
      <c r="R30" s="29"/>
      <c r="S30" s="29"/>
      <c r="T30" s="30" t="str">
        <f t="shared" si="1"/>
        <v/>
      </c>
      <c r="U30" s="29"/>
      <c r="V30" s="29"/>
      <c r="W30" s="29"/>
      <c r="X30" s="31" t="str">
        <f t="shared" si="23"/>
        <v/>
      </c>
      <c r="Y30" s="32" t="str">
        <f t="shared" si="5"/>
        <v/>
      </c>
      <c r="Z30" s="33" t="str">
        <f t="shared" si="2"/>
        <v/>
      </c>
      <c r="AA30" s="32" t="str">
        <f t="shared" si="3"/>
        <v/>
      </c>
      <c r="AB30" s="33" t="str">
        <f t="shared" si="24"/>
        <v/>
      </c>
      <c r="AC30" s="34" t="str">
        <f t="shared" si="7"/>
        <v/>
      </c>
      <c r="AD30" s="35"/>
      <c r="AE30" s="36"/>
      <c r="AF30" s="27"/>
      <c r="AG30" s="37"/>
      <c r="AH30" s="37"/>
      <c r="AI30" s="36"/>
      <c r="AJ30" s="27"/>
      <c r="AK30" s="21"/>
      <c r="AL30" s="21"/>
      <c r="AM30" s="21"/>
      <c r="AN30" s="21"/>
      <c r="AO30" s="21"/>
      <c r="AP30" s="21"/>
      <c r="AQ30" s="21"/>
      <c r="AR30" s="21"/>
      <c r="AS30" s="21"/>
      <c r="AT30" s="21"/>
      <c r="AU30" s="21"/>
      <c r="AV30" s="21"/>
      <c r="AW30" s="21"/>
      <c r="AX30" s="21"/>
      <c r="AY30" s="21"/>
      <c r="AZ30" s="21"/>
      <c r="BA30" s="21"/>
      <c r="BB30" s="21"/>
      <c r="BC30" s="21"/>
      <c r="BD30" s="21"/>
    </row>
    <row r="31" spans="1:56" ht="26.25" hidden="1" customHeight="1" x14ac:dyDescent="0.3">
      <c r="A31" s="179"/>
      <c r="B31" s="179"/>
      <c r="C31" s="179"/>
      <c r="D31" s="179"/>
      <c r="E31" s="179"/>
      <c r="F31" s="179"/>
      <c r="G31" s="179"/>
      <c r="H31" s="179"/>
      <c r="I31" s="179"/>
      <c r="J31" s="179"/>
      <c r="K31" s="179"/>
      <c r="L31" s="179"/>
      <c r="M31" s="179"/>
      <c r="N31" s="179"/>
      <c r="O31" s="27">
        <v>5</v>
      </c>
      <c r="P31" s="28"/>
      <c r="Q31" s="27" t="str">
        <f t="shared" si="0"/>
        <v/>
      </c>
      <c r="R31" s="29"/>
      <c r="S31" s="29"/>
      <c r="T31" s="30" t="str">
        <f t="shared" si="1"/>
        <v/>
      </c>
      <c r="U31" s="29"/>
      <c r="V31" s="29"/>
      <c r="W31" s="29"/>
      <c r="X31" s="31" t="str">
        <f t="shared" si="23"/>
        <v/>
      </c>
      <c r="Y31" s="32" t="str">
        <f t="shared" si="5"/>
        <v/>
      </c>
      <c r="Z31" s="33" t="str">
        <f t="shared" si="2"/>
        <v/>
      </c>
      <c r="AA31" s="32" t="str">
        <f t="shared" si="3"/>
        <v/>
      </c>
      <c r="AB31" s="33" t="str">
        <f t="shared" si="24"/>
        <v/>
      </c>
      <c r="AC31" s="34" t="str">
        <f t="shared" si="7"/>
        <v/>
      </c>
      <c r="AD31" s="35"/>
      <c r="AE31" s="36"/>
      <c r="AF31" s="27"/>
      <c r="AG31" s="37"/>
      <c r="AH31" s="37"/>
      <c r="AI31" s="36"/>
      <c r="AJ31" s="27"/>
      <c r="AK31" s="21"/>
      <c r="AL31" s="21"/>
      <c r="AM31" s="21"/>
      <c r="AN31" s="21"/>
      <c r="AO31" s="21"/>
      <c r="AP31" s="21"/>
      <c r="AQ31" s="21"/>
      <c r="AR31" s="21"/>
      <c r="AS31" s="21"/>
      <c r="AT31" s="21"/>
      <c r="AU31" s="21"/>
      <c r="AV31" s="21"/>
      <c r="AW31" s="21"/>
      <c r="AX31" s="21"/>
      <c r="AY31" s="21"/>
      <c r="AZ31" s="21"/>
      <c r="BA31" s="21"/>
      <c r="BB31" s="21"/>
      <c r="BC31" s="21"/>
      <c r="BD31" s="21"/>
    </row>
    <row r="32" spans="1:56" ht="69" hidden="1" customHeight="1" x14ac:dyDescent="0.3">
      <c r="A32" s="180"/>
      <c r="B32" s="180"/>
      <c r="C32" s="180"/>
      <c r="D32" s="180"/>
      <c r="E32" s="180"/>
      <c r="F32" s="180"/>
      <c r="G32" s="180"/>
      <c r="H32" s="180"/>
      <c r="I32" s="180"/>
      <c r="J32" s="180"/>
      <c r="K32" s="180"/>
      <c r="L32" s="180"/>
      <c r="M32" s="180"/>
      <c r="N32" s="180"/>
      <c r="O32" s="27">
        <v>6</v>
      </c>
      <c r="P32" s="28"/>
      <c r="Q32" s="27" t="str">
        <f t="shared" si="0"/>
        <v/>
      </c>
      <c r="R32" s="29"/>
      <c r="S32" s="29"/>
      <c r="T32" s="30" t="str">
        <f t="shared" si="1"/>
        <v/>
      </c>
      <c r="U32" s="29"/>
      <c r="V32" s="29"/>
      <c r="W32" s="29"/>
      <c r="X32" s="31" t="str">
        <f t="shared" si="23"/>
        <v/>
      </c>
      <c r="Y32" s="32" t="str">
        <f t="shared" si="5"/>
        <v/>
      </c>
      <c r="Z32" s="33" t="str">
        <f t="shared" si="2"/>
        <v/>
      </c>
      <c r="AA32" s="32" t="str">
        <f t="shared" si="3"/>
        <v/>
      </c>
      <c r="AB32" s="33" t="str">
        <f t="shared" si="24"/>
        <v/>
      </c>
      <c r="AC32" s="34" t="str">
        <f t="shared" si="7"/>
        <v/>
      </c>
      <c r="AD32" s="35"/>
      <c r="AE32" s="36"/>
      <c r="AF32" s="27"/>
      <c r="AG32" s="37"/>
      <c r="AH32" s="37"/>
      <c r="AI32" s="36"/>
      <c r="AJ32" s="27"/>
      <c r="AK32" s="21"/>
      <c r="AL32" s="21"/>
      <c r="AM32" s="21"/>
      <c r="AN32" s="21"/>
      <c r="AO32" s="21"/>
      <c r="AP32" s="21"/>
      <c r="AQ32" s="21"/>
      <c r="AR32" s="21"/>
      <c r="AS32" s="21"/>
      <c r="AT32" s="21"/>
      <c r="AU32" s="21"/>
      <c r="AV32" s="21"/>
      <c r="AW32" s="21"/>
      <c r="AX32" s="21"/>
      <c r="AY32" s="21"/>
      <c r="AZ32" s="21"/>
      <c r="BA32" s="21"/>
      <c r="BB32" s="21"/>
      <c r="BC32" s="21"/>
      <c r="BD32" s="21"/>
    </row>
    <row r="33" spans="1:56" ht="151.5" customHeight="1" x14ac:dyDescent="0.3">
      <c r="A33" s="183">
        <v>4</v>
      </c>
      <c r="B33" s="181" t="s">
        <v>206</v>
      </c>
      <c r="C33" s="181" t="s">
        <v>223</v>
      </c>
      <c r="D33" s="181" t="s">
        <v>242</v>
      </c>
      <c r="E33" s="181" t="s">
        <v>243</v>
      </c>
      <c r="F33" s="181" t="s">
        <v>212</v>
      </c>
      <c r="G33" s="183">
        <v>4000</v>
      </c>
      <c r="H33" s="182" t="str">
        <f>IF(G33&lt;=0,"",IF(G33&lt;=2,"Muy Baja",IF(G33&lt;=24,"Baja",IF(G33&lt;=500,"Media",IF(G33&lt;=5000,"Alta","Muy Alta")))))</f>
        <v>Alta</v>
      </c>
      <c r="I33" s="178">
        <f>IF(H33="","",IF(H33="Muy Baja",0.2,IF(H33="Baja",0.4,IF(H33="Media",0.6,IF(H33="Alta",0.8,IF(H33="Muy Alta",1,))))))</f>
        <v>0.8</v>
      </c>
      <c r="J33" s="178" t="s">
        <v>172</v>
      </c>
      <c r="K33" s="178" t="str">
        <f ca="1">IF(NOT(ISERROR(MATCH(J33,'TABLA DE IMPACTO'!$B$221:$B$223,0))),'TABLA DE IMPACTO'!$F$223&amp;"Por favor no seleccionar los criterios de impacto(Afectación Económica o presupuestal y Pérdida Reputacional)",J33)</f>
        <v xml:space="preserve">     El riesgo afecta la imagen de de la entidad con efecto publicitario sostenido a nivel de sector administrativo, nivel departamental o municipal</v>
      </c>
      <c r="L33" s="182" t="str">
        <f ca="1">IF(OR(K33='TABLA DE IMPACTO'!$C$11,K33='TABLA DE IMPACTO'!$D$11),"Leve",IF(OR(K33='TABLA DE IMPACTO'!$C$12,K33='TABLA DE IMPACTO'!$D$12),"Menor",IF(OR(K33='TABLA DE IMPACTO'!$C$13,K33='TABLA DE IMPACTO'!$D$13),"Moderado",IF(OR(K33='TABLA DE IMPACTO'!$C$14,K33='TABLA DE IMPACTO'!$D$14),"Mayor",IF(OR(K33='TABLA DE IMPACTO'!$C$15,K33='TABLA DE IMPACTO'!$D$15),"Catastrófico","")))))</f>
        <v>Mayor</v>
      </c>
      <c r="M33" s="178">
        <f ca="1">IF(L33="","",IF(L33="Leve",0.2,IF(L33="Menor",0.4,IF(L33="Moderado",0.6,IF(L33="Mayor",0.8,IF(L33="Catastrófico",1,))))))</f>
        <v>0.8</v>
      </c>
      <c r="N33" s="203" t="str">
        <f ca="1">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Alto</v>
      </c>
      <c r="O33" s="27">
        <v>1</v>
      </c>
      <c r="P33" s="28" t="s">
        <v>244</v>
      </c>
      <c r="Q33" s="27" t="str">
        <f t="shared" si="0"/>
        <v>Probabilidad</v>
      </c>
      <c r="R33" s="29" t="s">
        <v>100</v>
      </c>
      <c r="S33" s="29" t="s">
        <v>101</v>
      </c>
      <c r="T33" s="30" t="str">
        <f t="shared" si="1"/>
        <v>30%</v>
      </c>
      <c r="U33" s="29" t="s">
        <v>195</v>
      </c>
      <c r="V33" s="29" t="s">
        <v>103</v>
      </c>
      <c r="W33" s="29" t="s">
        <v>104</v>
      </c>
      <c r="X33" s="31">
        <f>IFERROR(IF(AND(Q29="Probabilidad",Q33="Probabilidad"),(Z29-(+Z29*T33)),IF(AND(Q29="Impacto",Q33="Probabilidad"),(Z28-(+Z28*T33)),IF(Q33="Impacto",Z29,""))),"")</f>
        <v>0.23520000000000002</v>
      </c>
      <c r="Y33" s="32" t="str">
        <f>IFERROR(IF(X33="","",IF(X33&lt;=0.2,"Muy Baja",IF(X33&lt;=0.4,"Baja",IF(X33&lt;=0.6,"Media",IF(X33&lt;=0.8,"Alta","Muy Alta"))))),"")</f>
        <v>Baja</v>
      </c>
      <c r="Z33" s="33">
        <f t="shared" si="2"/>
        <v>0.23520000000000002</v>
      </c>
      <c r="AA33" s="32" t="str">
        <f t="shared" ca="1" si="3"/>
        <v>Mayor</v>
      </c>
      <c r="AB33" s="33">
        <f ca="1">IFERROR(IF(Q33="Impacto",(M33-(+M33*T33)),IF(Q33="Probabilidad",M33,"")),"")</f>
        <v>0.8</v>
      </c>
      <c r="AC33" s="34" t="str">
        <f ca="1">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Alto</v>
      </c>
      <c r="AD33" s="35" t="s">
        <v>105</v>
      </c>
      <c r="AE33" s="36"/>
      <c r="AF33" s="27"/>
      <c r="AG33" s="37"/>
      <c r="AH33" s="37"/>
      <c r="AI33" s="36"/>
      <c r="AJ33" s="27"/>
      <c r="AK33" s="21"/>
      <c r="AL33" s="21"/>
      <c r="AM33" s="21"/>
      <c r="AN33" s="21"/>
      <c r="AO33" s="21"/>
      <c r="AP33" s="21"/>
      <c r="AQ33" s="21"/>
      <c r="AR33" s="21"/>
      <c r="AS33" s="21"/>
      <c r="AT33" s="21"/>
      <c r="AU33" s="21"/>
      <c r="AV33" s="21"/>
      <c r="AW33" s="21"/>
      <c r="AX33" s="21"/>
      <c r="AY33" s="21"/>
      <c r="AZ33" s="21"/>
      <c r="BA33" s="21"/>
      <c r="BB33" s="21"/>
      <c r="BC33" s="21"/>
      <c r="BD33" s="21"/>
    </row>
    <row r="34" spans="1:56" ht="173.25" customHeight="1" x14ac:dyDescent="0.3">
      <c r="A34" s="179"/>
      <c r="B34" s="179"/>
      <c r="C34" s="179"/>
      <c r="D34" s="179"/>
      <c r="E34" s="179"/>
      <c r="F34" s="179"/>
      <c r="G34" s="179"/>
      <c r="H34" s="179"/>
      <c r="I34" s="179"/>
      <c r="J34" s="179"/>
      <c r="K34" s="179"/>
      <c r="L34" s="179"/>
      <c r="M34" s="179"/>
      <c r="N34" s="179"/>
      <c r="O34" s="27">
        <v>2</v>
      </c>
      <c r="P34" s="28" t="s">
        <v>245</v>
      </c>
      <c r="Q34" s="27" t="str">
        <f>IF(OR(R34="Preventivo",R34="Detectivo"),"Probabilidad",IF(R34="Correctivo","Impacto",""))</f>
        <v>Probabilidad</v>
      </c>
      <c r="R34" s="29" t="s">
        <v>100</v>
      </c>
      <c r="S34" s="29" t="s">
        <v>101</v>
      </c>
      <c r="T34" s="30" t="str">
        <f>IF(AND(R34="Preventivo",S34="Automático"),"50%",IF(AND(R34="Preventivo",S34="Manual"),"40%",IF(AND(R34="Detectivo",S34="Automático"),"40%",IF(AND(R34="Detectivo",S34="Manual"),"30%",IF(AND(R34="Correctivo",S34="Automático"),"35%",IF(AND(R34="Correctivo",S34="Manual"),"25%",""))))))</f>
        <v>30%</v>
      </c>
      <c r="U34" s="29" t="s">
        <v>195</v>
      </c>
      <c r="V34" s="29" t="s">
        <v>103</v>
      </c>
      <c r="W34" s="29" t="s">
        <v>104</v>
      </c>
      <c r="X34" s="31"/>
      <c r="Y34" s="32" t="str">
        <f t="shared" ref="Y34" si="25">IFERROR(IF(X34="","",IF(X34&lt;=0.2,"Muy Baja",IF(X34&lt;=0.4,"Baja",IF(X34&lt;=0.6,"Media",IF(X34&lt;=0.8,"Alta","Muy Alta"))))),"")</f>
        <v/>
      </c>
      <c r="Z34" s="33">
        <f t="shared" si="2"/>
        <v>0</v>
      </c>
      <c r="AA34" s="32" t="str">
        <f t="shared" ca="1" si="3"/>
        <v>Mayor</v>
      </c>
      <c r="AB34" s="33">
        <f t="shared" ref="AB34" ca="1" si="26">IFERROR(IF(AND(Q33="Impacto",Q34="Impacto"),(AB33-(+AB33*T34)),IF(AND(Q33="Probabilidad",Q34="Impacto"),(AB32-(+AB32*T34)),IF(Q34="Probabilidad",AB33,""))),"")</f>
        <v>0.8</v>
      </c>
      <c r="AC34" s="34" t="str">
        <f t="shared" ref="AC34" ca="1" si="27">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35" t="s">
        <v>105</v>
      </c>
      <c r="AE34" s="36"/>
      <c r="AF34" s="27"/>
      <c r="AG34" s="37"/>
      <c r="AH34" s="37"/>
      <c r="AI34" s="36"/>
      <c r="AJ34" s="27"/>
      <c r="AK34" s="21"/>
      <c r="AL34" s="21"/>
      <c r="AM34" s="21"/>
      <c r="AN34" s="21"/>
      <c r="AO34" s="21"/>
      <c r="AP34" s="21"/>
      <c r="AQ34" s="21"/>
      <c r="AR34" s="21"/>
      <c r="AS34" s="21"/>
      <c r="AT34" s="21"/>
      <c r="AU34" s="21"/>
      <c r="AV34" s="21"/>
      <c r="AW34" s="21"/>
      <c r="AX34" s="21"/>
      <c r="AY34" s="21"/>
      <c r="AZ34" s="21"/>
      <c r="BA34" s="21"/>
      <c r="BB34" s="21"/>
      <c r="BC34" s="21"/>
      <c r="BD34" s="21"/>
    </row>
    <row r="35" spans="1:56" ht="151.5" customHeight="1" x14ac:dyDescent="0.3">
      <c r="A35" s="179"/>
      <c r="B35" s="179"/>
      <c r="C35" s="179"/>
      <c r="D35" s="179"/>
      <c r="E35" s="179"/>
      <c r="F35" s="179"/>
      <c r="G35" s="179"/>
      <c r="H35" s="179"/>
      <c r="I35" s="179"/>
      <c r="J35" s="179"/>
      <c r="K35" s="179"/>
      <c r="L35" s="179"/>
      <c r="M35" s="179"/>
      <c r="N35" s="179"/>
      <c r="O35" s="27">
        <v>3</v>
      </c>
      <c r="P35" s="135" t="s">
        <v>246</v>
      </c>
      <c r="Q35" s="27" t="str">
        <f t="shared" si="0"/>
        <v>Probabilidad</v>
      </c>
      <c r="R35" s="29" t="s">
        <v>108</v>
      </c>
      <c r="S35" s="29" t="s">
        <v>101</v>
      </c>
      <c r="T35" s="30" t="str">
        <f t="shared" si="1"/>
        <v>40%</v>
      </c>
      <c r="U35" s="29" t="s">
        <v>102</v>
      </c>
      <c r="V35" s="29" t="s">
        <v>103</v>
      </c>
      <c r="W35" s="29" t="s">
        <v>104</v>
      </c>
      <c r="X35" s="31">
        <f t="shared" ref="X35:X37" si="28">IFERROR(IF(AND(Q34="Probabilidad",Q35="Probabilidad"),(Z34-(+Z34*T35)),IF(AND(Q34="Impacto",Q35="Probabilidad"),(Z33-(+Z33*T35)),IF(Q35="Impacto",Z34,""))),"")</f>
        <v>0</v>
      </c>
      <c r="Y35" s="32" t="str">
        <f t="shared" si="5"/>
        <v>Muy Baja</v>
      </c>
      <c r="Z35" s="33">
        <f t="shared" si="2"/>
        <v>0</v>
      </c>
      <c r="AA35" s="32" t="str">
        <f t="shared" ca="1" si="3"/>
        <v>Mayor</v>
      </c>
      <c r="AB35" s="33">
        <f t="shared" ref="AB35:AB37" ca="1" si="29">IFERROR(IF(AND(Q34="Impacto",Q35="Impacto"),(AB34-(+AB34*T35)),IF(AND(Q34="Probabilidad",Q35="Impacto"),(AB33-(+AB33*T35)),IF(Q35="Probabilidad",AB34,""))),"")</f>
        <v>0.8</v>
      </c>
      <c r="AC35" s="34" t="str">
        <f t="shared" ca="1" si="7"/>
        <v>Alto</v>
      </c>
      <c r="AD35" s="35"/>
      <c r="AE35" s="36"/>
      <c r="AF35" s="27"/>
      <c r="AG35" s="37"/>
      <c r="AH35" s="37"/>
      <c r="AI35" s="36"/>
      <c r="AJ35" s="27"/>
      <c r="AK35" s="21"/>
      <c r="AL35" s="21"/>
      <c r="AM35" s="21"/>
      <c r="AN35" s="21"/>
      <c r="AO35" s="21"/>
      <c r="AP35" s="21"/>
      <c r="AQ35" s="21"/>
      <c r="AR35" s="21"/>
      <c r="AS35" s="21"/>
      <c r="AT35" s="21"/>
      <c r="AU35" s="21"/>
      <c r="AV35" s="21"/>
      <c r="AW35" s="21"/>
      <c r="AX35" s="21"/>
      <c r="AY35" s="21"/>
      <c r="AZ35" s="21"/>
      <c r="BA35" s="21"/>
      <c r="BB35" s="21"/>
      <c r="BC35" s="21"/>
      <c r="BD35" s="21"/>
    </row>
    <row r="36" spans="1:56" ht="151.5" customHeight="1" x14ac:dyDescent="0.3">
      <c r="A36" s="179"/>
      <c r="B36" s="179"/>
      <c r="C36" s="179"/>
      <c r="D36" s="179"/>
      <c r="E36" s="179"/>
      <c r="F36" s="179"/>
      <c r="G36" s="179"/>
      <c r="H36" s="179"/>
      <c r="I36" s="179"/>
      <c r="J36" s="179"/>
      <c r="K36" s="179"/>
      <c r="L36" s="179"/>
      <c r="M36" s="179"/>
      <c r="N36" s="179"/>
      <c r="O36" s="27">
        <v>4</v>
      </c>
      <c r="P36" s="28" t="s">
        <v>247</v>
      </c>
      <c r="Q36" s="27" t="str">
        <f t="shared" si="0"/>
        <v>Probabilidad</v>
      </c>
      <c r="R36" s="29" t="s">
        <v>100</v>
      </c>
      <c r="S36" s="29" t="s">
        <v>101</v>
      </c>
      <c r="T36" s="30" t="str">
        <f t="shared" si="1"/>
        <v>30%</v>
      </c>
      <c r="U36" s="29" t="s">
        <v>102</v>
      </c>
      <c r="V36" s="29" t="s">
        <v>103</v>
      </c>
      <c r="W36" s="29" t="s">
        <v>104</v>
      </c>
      <c r="X36" s="31">
        <f t="shared" si="28"/>
        <v>0</v>
      </c>
      <c r="Y36" s="32" t="str">
        <f t="shared" si="5"/>
        <v>Muy Baja</v>
      </c>
      <c r="Z36" s="33">
        <f t="shared" si="2"/>
        <v>0</v>
      </c>
      <c r="AA36" s="32" t="str">
        <f t="shared" ca="1" si="3"/>
        <v>Mayor</v>
      </c>
      <c r="AB36" s="33">
        <f t="shared" ca="1" si="29"/>
        <v>0.8</v>
      </c>
      <c r="AC36" s="34" t="str">
        <f t="shared" ca="1" si="7"/>
        <v>Alto</v>
      </c>
      <c r="AD36" s="35"/>
      <c r="AE36" s="36"/>
      <c r="AF36" s="27"/>
      <c r="AG36" s="37"/>
      <c r="AH36" s="37"/>
      <c r="AI36" s="36"/>
      <c r="AJ36" s="27"/>
      <c r="AK36" s="21"/>
      <c r="AL36" s="21"/>
      <c r="AM36" s="21"/>
      <c r="AN36" s="21"/>
      <c r="AO36" s="21"/>
      <c r="AP36" s="21"/>
      <c r="AQ36" s="21"/>
      <c r="AR36" s="21"/>
      <c r="AS36" s="21"/>
      <c r="AT36" s="21"/>
      <c r="AU36" s="21"/>
      <c r="AV36" s="21"/>
      <c r="AW36" s="21"/>
      <c r="AX36" s="21"/>
      <c r="AY36" s="21"/>
      <c r="AZ36" s="21"/>
      <c r="BA36" s="21"/>
      <c r="BB36" s="21"/>
      <c r="BC36" s="21"/>
      <c r="BD36" s="21"/>
    </row>
    <row r="37" spans="1:56" ht="151.5" customHeight="1" x14ac:dyDescent="0.3">
      <c r="A37" s="179"/>
      <c r="B37" s="179"/>
      <c r="C37" s="179"/>
      <c r="D37" s="179"/>
      <c r="E37" s="179"/>
      <c r="F37" s="179"/>
      <c r="G37" s="179"/>
      <c r="H37" s="179"/>
      <c r="I37" s="179"/>
      <c r="J37" s="179"/>
      <c r="K37" s="179"/>
      <c r="L37" s="179"/>
      <c r="M37" s="179"/>
      <c r="N37" s="179"/>
      <c r="O37" s="27">
        <v>5</v>
      </c>
      <c r="P37" s="28" t="s">
        <v>248</v>
      </c>
      <c r="Q37" s="27" t="str">
        <f t="shared" si="0"/>
        <v>Probabilidad</v>
      </c>
      <c r="R37" s="29" t="s">
        <v>108</v>
      </c>
      <c r="S37" s="29" t="s">
        <v>101</v>
      </c>
      <c r="T37" s="30" t="str">
        <f t="shared" si="1"/>
        <v>40%</v>
      </c>
      <c r="U37" s="29" t="s">
        <v>102</v>
      </c>
      <c r="V37" s="29" t="s">
        <v>103</v>
      </c>
      <c r="W37" s="29" t="s">
        <v>104</v>
      </c>
      <c r="X37" s="31">
        <f t="shared" si="28"/>
        <v>0</v>
      </c>
      <c r="Y37" s="32" t="str">
        <f t="shared" si="5"/>
        <v>Muy Baja</v>
      </c>
      <c r="Z37" s="33">
        <f t="shared" si="2"/>
        <v>0</v>
      </c>
      <c r="AA37" s="32" t="str">
        <f t="shared" ca="1" si="3"/>
        <v>Mayor</v>
      </c>
      <c r="AB37" s="33">
        <f t="shared" ca="1" si="29"/>
        <v>0.8</v>
      </c>
      <c r="AC37" s="34" t="str">
        <f t="shared" ca="1" si="7"/>
        <v>Alto</v>
      </c>
      <c r="AD37" s="35"/>
      <c r="AE37" s="36"/>
      <c r="AF37" s="27"/>
      <c r="AG37" s="37"/>
      <c r="AH37" s="37"/>
      <c r="AI37" s="36"/>
      <c r="AJ37" s="27"/>
      <c r="AK37" s="21"/>
      <c r="AL37" s="21"/>
      <c r="AM37" s="21"/>
      <c r="AN37" s="21"/>
      <c r="AO37" s="21"/>
      <c r="AP37" s="21"/>
      <c r="AQ37" s="21"/>
      <c r="AR37" s="21"/>
      <c r="AS37" s="21"/>
      <c r="AT37" s="21"/>
      <c r="AU37" s="21"/>
      <c r="AV37" s="21"/>
      <c r="AW37" s="21"/>
      <c r="AX37" s="21"/>
      <c r="AY37" s="21"/>
      <c r="AZ37" s="21"/>
      <c r="BA37" s="21"/>
      <c r="BB37" s="21"/>
      <c r="BC37" s="21"/>
      <c r="BD37" s="21"/>
    </row>
    <row r="38" spans="1:56" s="138" customFormat="1" ht="151.5" customHeight="1" x14ac:dyDescent="0.3">
      <c r="A38" s="179"/>
      <c r="B38" s="179"/>
      <c r="C38" s="179"/>
      <c r="D38" s="179"/>
      <c r="E38" s="179"/>
      <c r="F38" s="179"/>
      <c r="G38" s="179"/>
      <c r="H38" s="179"/>
      <c r="I38" s="179"/>
      <c r="J38" s="179"/>
      <c r="K38" s="179"/>
      <c r="L38" s="179"/>
      <c r="M38" s="179"/>
      <c r="N38" s="179"/>
      <c r="O38" s="27">
        <v>6</v>
      </c>
      <c r="P38" s="28" t="s">
        <v>249</v>
      </c>
      <c r="Q38" s="27" t="str">
        <f t="shared" ref="Q38" si="30">IF(OR(R38="Preventivo",R38="Detectivo"),"Probabilidad",IF(R38="Correctivo","Impacto",""))</f>
        <v>Impacto</v>
      </c>
      <c r="R38" s="29" t="s">
        <v>110</v>
      </c>
      <c r="S38" s="29" t="s">
        <v>101</v>
      </c>
      <c r="T38" s="30" t="str">
        <f t="shared" ref="T38" si="31">IF(AND(R38="Preventivo",S38="Automático"),"50%",IF(AND(R38="Preventivo",S38="Manual"),"40%",IF(AND(R38="Detectivo",S38="Automático"),"40%",IF(AND(R38="Detectivo",S38="Manual"),"30%",IF(AND(R38="Correctivo",S38="Automático"),"35%",IF(AND(R38="Correctivo",S38="Manual"),"25%",""))))))</f>
        <v>25%</v>
      </c>
      <c r="U38" s="29" t="s">
        <v>195</v>
      </c>
      <c r="V38" s="29" t="s">
        <v>103</v>
      </c>
      <c r="W38" s="29" t="s">
        <v>104</v>
      </c>
      <c r="X38" s="31">
        <f t="shared" ref="X38" si="32">IFERROR(IF(AND(Q37="Probabilidad",Q38="Probabilidad"),(Z37-(+Z37*T38)),IF(AND(Q37="Impacto",Q38="Probabilidad"),(Z36-(+Z36*T38)),IF(Q38="Impacto",Z37,""))),"")</f>
        <v>0</v>
      </c>
      <c r="Y38" s="32" t="str">
        <f t="shared" ref="Y38" si="33">IFERROR(IF(X38="","",IF(X38&lt;=0.2,"Muy Baja",IF(X38&lt;=0.4,"Baja",IF(X38&lt;=0.6,"Media",IF(X38&lt;=0.8,"Alta","Muy Alta"))))),"")</f>
        <v>Muy Baja</v>
      </c>
      <c r="Z38" s="33">
        <f t="shared" ref="Z38" si="34">+X38</f>
        <v>0</v>
      </c>
      <c r="AA38" s="32" t="str">
        <f t="shared" ref="AA38" ca="1" si="35">IFERROR(IF(AB38="","",IF(AB38&lt;=0.2,"Leve",IF(AB38&lt;=0.4,"Menor",IF(AB38&lt;=0.6,"Moderado",IF(AB38&lt;=0.8,"Mayor","Catastrófico"))))),"")</f>
        <v>Moderado</v>
      </c>
      <c r="AB38" s="33">
        <f t="shared" ref="AB38" ca="1" si="36">IFERROR(IF(AND(Q37="Impacto",Q38="Impacto"),(AB37-(+AB37*T38)),IF(AND(Q37="Probabilidad",Q38="Impacto"),(AB36-(+AB36*T38)),IF(Q38="Probabilidad",AB37,""))),"")</f>
        <v>0.60000000000000009</v>
      </c>
      <c r="AC38" s="34" t="str">
        <f t="shared" ref="AC38" ca="1" si="37">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Moderado</v>
      </c>
      <c r="AD38" s="35"/>
      <c r="AE38" s="36"/>
      <c r="AF38" s="27"/>
      <c r="AG38" s="37"/>
      <c r="AH38" s="37"/>
      <c r="AI38" s="36"/>
      <c r="AJ38" s="27"/>
      <c r="AK38" s="136"/>
      <c r="AL38" s="136"/>
      <c r="AM38" s="136"/>
      <c r="AN38" s="136"/>
      <c r="AO38" s="136"/>
      <c r="AP38" s="136"/>
      <c r="AQ38" s="136"/>
      <c r="AR38" s="136"/>
      <c r="AS38" s="136"/>
      <c r="AT38" s="136"/>
      <c r="AU38" s="136"/>
      <c r="AV38" s="136"/>
      <c r="AW38" s="136"/>
      <c r="AX38" s="136"/>
      <c r="AY38" s="136"/>
      <c r="AZ38" s="136"/>
      <c r="BA38" s="136"/>
      <c r="BB38" s="136"/>
      <c r="BC38" s="136"/>
      <c r="BD38" s="136"/>
    </row>
    <row r="39" spans="1:56" ht="151.5" customHeight="1" x14ac:dyDescent="0.3">
      <c r="A39" s="180"/>
      <c r="B39" s="180"/>
      <c r="C39" s="180"/>
      <c r="D39" s="180"/>
      <c r="E39" s="180"/>
      <c r="F39" s="180"/>
      <c r="G39" s="180"/>
      <c r="H39" s="180"/>
      <c r="I39" s="180"/>
      <c r="J39" s="180"/>
      <c r="K39" s="180"/>
      <c r="L39" s="180"/>
      <c r="M39" s="180"/>
      <c r="N39" s="180"/>
      <c r="O39" s="27">
        <v>7</v>
      </c>
      <c r="P39" s="28"/>
      <c r="Q39" s="27" t="str">
        <f t="shared" si="0"/>
        <v/>
      </c>
      <c r="R39" s="29"/>
      <c r="S39" s="29"/>
      <c r="T39" s="30" t="str">
        <f t="shared" si="1"/>
        <v/>
      </c>
      <c r="U39" s="29"/>
      <c r="V39" s="29"/>
      <c r="W39" s="29"/>
      <c r="X39" s="31" t="str">
        <f>IFERROR(IF(AND(Q37="Probabilidad",Q39="Probabilidad"),(Z37-(+Z37*T39)),IF(AND(Q37="Impacto",Q39="Probabilidad"),(Z36-(+Z36*T39)),IF(Q39="Impacto",Z37,""))),"")</f>
        <v/>
      </c>
      <c r="Y39" s="32" t="str">
        <f t="shared" si="5"/>
        <v/>
      </c>
      <c r="Z39" s="33" t="str">
        <f t="shared" si="2"/>
        <v/>
      </c>
      <c r="AA39" s="32" t="str">
        <f t="shared" si="3"/>
        <v/>
      </c>
      <c r="AB39" s="33" t="str">
        <f>IFERROR(IF(AND(Q37="Impacto",Q39="Impacto"),(AB37-(+AB37*T39)),IF(AND(Q37="Probabilidad",Q39="Impacto"),(AB36-(+AB36*T39)),IF(Q39="Probabilidad",AB37,""))),"")</f>
        <v/>
      </c>
      <c r="AC39" s="34" t="str">
        <f t="shared" si="7"/>
        <v/>
      </c>
      <c r="AD39" s="35"/>
      <c r="AE39" s="36"/>
      <c r="AF39" s="27"/>
      <c r="AG39" s="37"/>
      <c r="AH39" s="37"/>
      <c r="AI39" s="36"/>
      <c r="AJ39" s="27"/>
      <c r="AK39" s="21"/>
      <c r="AL39" s="21"/>
      <c r="AM39" s="21"/>
      <c r="AN39" s="21"/>
      <c r="AO39" s="21"/>
      <c r="AP39" s="21"/>
      <c r="AQ39" s="21"/>
      <c r="AR39" s="21"/>
      <c r="AS39" s="21"/>
      <c r="AT39" s="21"/>
      <c r="AU39" s="21"/>
      <c r="AV39" s="21"/>
      <c r="AW39" s="21"/>
      <c r="AX39" s="21"/>
      <c r="AY39" s="21"/>
      <c r="AZ39" s="21"/>
      <c r="BA39" s="21"/>
      <c r="BB39" s="21"/>
      <c r="BC39" s="21"/>
      <c r="BD39" s="21"/>
    </row>
    <row r="40" spans="1:56" ht="151.5" customHeight="1" x14ac:dyDescent="0.3">
      <c r="A40" s="183">
        <v>5</v>
      </c>
      <c r="B40" s="181" t="s">
        <v>93</v>
      </c>
      <c r="C40" s="181" t="s">
        <v>250</v>
      </c>
      <c r="D40" s="181" t="s">
        <v>251</v>
      </c>
      <c r="E40" s="181" t="s">
        <v>258</v>
      </c>
      <c r="F40" s="181" t="s">
        <v>212</v>
      </c>
      <c r="G40" s="183">
        <v>4</v>
      </c>
      <c r="H40" s="182" t="str">
        <f>IF(G40&lt;=0,"",IF(G40&lt;=2,"Muy Baja",IF(G40&lt;=24,"Baja",IF(G40&lt;=500,"Media",IF(G40&lt;=5000,"Alta","Muy Alta")))))</f>
        <v>Baja</v>
      </c>
      <c r="I40" s="178">
        <f>IF(H40="","",IF(H40="Muy Baja",0.2,IF(H40="Baja",0.4,IF(H40="Media",0.6,IF(H40="Alta",0.8,IF(H40="Muy Alta",1,))))))</f>
        <v>0.4</v>
      </c>
      <c r="J40" s="178" t="s">
        <v>172</v>
      </c>
      <c r="K40" s="178" t="str">
        <f ca="1">IF(NOT(ISERROR(MATCH(J40,'TABLA DE IMPACTO'!$B$221:$B$223,0))),'TABLA DE IMPACTO'!$F$223&amp;"Por favor no seleccionar los criterios de impacto(Afectación Económica o presupuestal y Pérdida Reputacional)",J40)</f>
        <v xml:space="preserve">     El riesgo afecta la imagen de de la entidad con efecto publicitario sostenido a nivel de sector administrativo, nivel departamental o municipal</v>
      </c>
      <c r="L40" s="182" t="str">
        <f ca="1">IF(OR(K40='TABLA DE IMPACTO'!$C$11,K40='TABLA DE IMPACTO'!$D$11),"Leve",IF(OR(K40='TABLA DE IMPACTO'!$C$12,K40='TABLA DE IMPACTO'!$D$12),"Menor",IF(OR(K40='TABLA DE IMPACTO'!$C$13,K40='TABLA DE IMPACTO'!$D$13),"Moderado",IF(OR(K40='TABLA DE IMPACTO'!$C$14,K40='TABLA DE IMPACTO'!$D$14),"Mayor",IF(OR(K40='TABLA DE IMPACTO'!$C$15,K40='TABLA DE IMPACTO'!$D$15),"Catastrófico","")))))</f>
        <v>Mayor</v>
      </c>
      <c r="M40" s="178">
        <f ca="1">IF(L40="","",IF(L40="Leve",0.2,IF(L40="Menor",0.4,IF(L40="Moderado",0.6,IF(L40="Mayor",0.8,IF(L40="Catastrófico",1,))))))</f>
        <v>0.8</v>
      </c>
      <c r="N40" s="20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Alto</v>
      </c>
      <c r="O40" s="27">
        <v>1</v>
      </c>
      <c r="P40" s="28" t="s">
        <v>252</v>
      </c>
      <c r="Q40" s="27" t="str">
        <f t="shared" si="0"/>
        <v>Probabilidad</v>
      </c>
      <c r="R40" s="29" t="s">
        <v>108</v>
      </c>
      <c r="S40" s="29" t="s">
        <v>101</v>
      </c>
      <c r="T40" s="30" t="str">
        <f t="shared" si="1"/>
        <v>40%</v>
      </c>
      <c r="U40" s="29" t="s">
        <v>102</v>
      </c>
      <c r="V40" s="29" t="s">
        <v>103</v>
      </c>
      <c r="W40" s="29" t="s">
        <v>104</v>
      </c>
      <c r="X40" s="31">
        <f>IFERROR(IF(Q40="Probabilidad",(I40-(+I40*T40)),IF(Q40="Impacto",I40,"")),"")</f>
        <v>0.24</v>
      </c>
      <c r="Y40" s="32" t="str">
        <f t="shared" si="5"/>
        <v>Baja</v>
      </c>
      <c r="Z40" s="33">
        <f t="shared" si="2"/>
        <v>0.24</v>
      </c>
      <c r="AA40" s="32" t="str">
        <f t="shared" ca="1" si="3"/>
        <v>Mayor</v>
      </c>
      <c r="AB40" s="33">
        <f ca="1">IFERROR(IF(Q40="Impacto",(M40-(+M40*T40)),IF(Q40="Probabilidad",M40,"")),"")</f>
        <v>0.8</v>
      </c>
      <c r="AC40" s="34" t="str">
        <f t="shared" ca="1" si="7"/>
        <v>Alto</v>
      </c>
      <c r="AD40" s="35"/>
      <c r="AE40" s="36"/>
      <c r="AF40" s="27"/>
      <c r="AG40" s="37"/>
      <c r="AH40" s="37"/>
      <c r="AI40" s="36"/>
      <c r="AJ40" s="27"/>
      <c r="AK40" s="21"/>
      <c r="AL40" s="21"/>
      <c r="AM40" s="21"/>
      <c r="AN40" s="21"/>
      <c r="AO40" s="21"/>
      <c r="AP40" s="21"/>
      <c r="AQ40" s="21"/>
      <c r="AR40" s="21"/>
      <c r="AS40" s="21"/>
      <c r="AT40" s="21"/>
      <c r="AU40" s="21"/>
      <c r="AV40" s="21"/>
      <c r="AW40" s="21"/>
      <c r="AX40" s="21"/>
      <c r="AY40" s="21"/>
      <c r="AZ40" s="21"/>
      <c r="BA40" s="21"/>
      <c r="BB40" s="21"/>
      <c r="BC40" s="21"/>
      <c r="BD40" s="21"/>
    </row>
    <row r="41" spans="1:56" ht="151.5" customHeight="1" x14ac:dyDescent="0.3">
      <c r="A41" s="179"/>
      <c r="B41" s="179"/>
      <c r="C41" s="179"/>
      <c r="D41" s="179"/>
      <c r="E41" s="179"/>
      <c r="F41" s="179"/>
      <c r="G41" s="179"/>
      <c r="H41" s="179"/>
      <c r="I41" s="179"/>
      <c r="J41" s="179"/>
      <c r="K41" s="179"/>
      <c r="L41" s="179"/>
      <c r="M41" s="179"/>
      <c r="N41" s="179"/>
      <c r="O41" s="27">
        <v>2</v>
      </c>
      <c r="P41" s="28" t="s">
        <v>253</v>
      </c>
      <c r="Q41" s="27" t="str">
        <f t="shared" si="0"/>
        <v>Impacto</v>
      </c>
      <c r="R41" s="29" t="s">
        <v>110</v>
      </c>
      <c r="S41" s="29" t="s">
        <v>101</v>
      </c>
      <c r="T41" s="30" t="str">
        <f t="shared" si="1"/>
        <v>25%</v>
      </c>
      <c r="U41" s="29" t="s">
        <v>102</v>
      </c>
      <c r="V41" s="29" t="s">
        <v>103</v>
      </c>
      <c r="W41" s="29" t="s">
        <v>104</v>
      </c>
      <c r="X41" s="31">
        <f>IFERROR(IF(AND(Q40="Probabilidad",Q41="Probabilidad"),(Z40-(+Z40*T41)),IF(Q41="Probabilidad",(I40-(+I40*T41)),IF(Q41="Impacto",Z40,""))),"")</f>
        <v>0.24</v>
      </c>
      <c r="Y41" s="32" t="str">
        <f t="shared" si="5"/>
        <v>Baja</v>
      </c>
      <c r="Z41" s="33">
        <f t="shared" si="2"/>
        <v>0.24</v>
      </c>
      <c r="AA41" s="32" t="str">
        <f t="shared" ca="1" si="3"/>
        <v>Moderado</v>
      </c>
      <c r="AB41" s="33">
        <f ca="1">IFERROR(IF(AND(Q40="Impacto",Q41="Impacto"),(AB33-(+AB33*T41)),IF(Q41="Impacto",($M$40-(+$M$40*T41)),IF(Q41="Probabilidad",AB40,""))),"")</f>
        <v>0.60000000000000009</v>
      </c>
      <c r="AC41" s="34" t="str">
        <f t="shared" ca="1" si="7"/>
        <v>Moderado</v>
      </c>
      <c r="AD41" s="35"/>
      <c r="AE41" s="36"/>
      <c r="AF41" s="27"/>
      <c r="AG41" s="37"/>
      <c r="AH41" s="37"/>
      <c r="AI41" s="36"/>
      <c r="AJ41" s="27"/>
      <c r="AK41" s="21"/>
      <c r="AL41" s="21"/>
      <c r="AM41" s="21"/>
      <c r="AN41" s="21"/>
      <c r="AO41" s="21"/>
      <c r="AP41" s="21"/>
      <c r="AQ41" s="21"/>
      <c r="AR41" s="21"/>
      <c r="AS41" s="21"/>
      <c r="AT41" s="21"/>
      <c r="AU41" s="21"/>
      <c r="AV41" s="21"/>
      <c r="AW41" s="21"/>
      <c r="AX41" s="21"/>
      <c r="AY41" s="21"/>
      <c r="AZ41" s="21"/>
      <c r="BA41" s="21"/>
      <c r="BB41" s="21"/>
      <c r="BC41" s="21"/>
      <c r="BD41" s="21"/>
    </row>
    <row r="42" spans="1:56" ht="151.5" customHeight="1" x14ac:dyDescent="0.3">
      <c r="A42" s="179"/>
      <c r="B42" s="179"/>
      <c r="C42" s="179"/>
      <c r="D42" s="179"/>
      <c r="E42" s="179"/>
      <c r="F42" s="179"/>
      <c r="G42" s="179"/>
      <c r="H42" s="179"/>
      <c r="I42" s="179"/>
      <c r="J42" s="179"/>
      <c r="K42" s="179"/>
      <c r="L42" s="179"/>
      <c r="M42" s="179"/>
      <c r="N42" s="179"/>
      <c r="O42" s="27">
        <v>3</v>
      </c>
      <c r="P42" s="139" t="s">
        <v>254</v>
      </c>
      <c r="Q42" s="27" t="str">
        <f t="shared" si="0"/>
        <v>Impacto</v>
      </c>
      <c r="R42" s="29" t="s">
        <v>110</v>
      </c>
      <c r="S42" s="29" t="s">
        <v>101</v>
      </c>
      <c r="T42" s="30" t="str">
        <f t="shared" si="1"/>
        <v>25%</v>
      </c>
      <c r="U42" s="29" t="s">
        <v>102</v>
      </c>
      <c r="V42" s="29" t="s">
        <v>103</v>
      </c>
      <c r="W42" s="29" t="s">
        <v>104</v>
      </c>
      <c r="X42" s="31">
        <f t="shared" ref="X42:X45" si="38">IFERROR(IF(AND(Q41="Probabilidad",Q42="Probabilidad"),(Z41-(+Z41*T42)),IF(AND(Q41="Impacto",Q42="Probabilidad"),(Z40-(+Z40*T42)),IF(Q42="Impacto",Z41,""))),"")</f>
        <v>0.24</v>
      </c>
      <c r="Y42" s="32" t="str">
        <f t="shared" si="5"/>
        <v>Baja</v>
      </c>
      <c r="Z42" s="33">
        <f t="shared" si="2"/>
        <v>0.24</v>
      </c>
      <c r="AA42" s="32" t="str">
        <f t="shared" ca="1" si="3"/>
        <v>Moderado</v>
      </c>
      <c r="AB42" s="33">
        <f t="shared" ref="AB42:AB45" ca="1" si="39">IFERROR(IF(AND(Q41="Impacto",Q42="Impacto"),(AB41-(+AB41*T42)),IF(AND(Q41="Probabilidad",Q42="Impacto"),(AB40-(+AB40*T42)),IF(Q42="Probabilidad",AB41,""))),"")</f>
        <v>0.45000000000000007</v>
      </c>
      <c r="AC42" s="34" t="str">
        <f t="shared" ca="1" si="7"/>
        <v>Moderado</v>
      </c>
      <c r="AD42" s="35"/>
      <c r="AE42" s="36"/>
      <c r="AF42" s="27"/>
      <c r="AG42" s="37"/>
      <c r="AH42" s="37"/>
      <c r="AI42" s="36"/>
      <c r="AJ42" s="27"/>
      <c r="AK42" s="21"/>
      <c r="AL42" s="21"/>
      <c r="AM42" s="21"/>
      <c r="AN42" s="21"/>
      <c r="AO42" s="21"/>
      <c r="AP42" s="21"/>
      <c r="AQ42" s="21"/>
      <c r="AR42" s="21"/>
      <c r="AS42" s="21"/>
      <c r="AT42" s="21"/>
      <c r="AU42" s="21"/>
      <c r="AV42" s="21"/>
      <c r="AW42" s="21"/>
      <c r="AX42" s="21"/>
      <c r="AY42" s="21"/>
      <c r="AZ42" s="21"/>
      <c r="BA42" s="21"/>
      <c r="BB42" s="21"/>
      <c r="BC42" s="21"/>
      <c r="BD42" s="21"/>
    </row>
    <row r="43" spans="1:56" ht="151.5" customHeight="1" x14ac:dyDescent="0.3">
      <c r="A43" s="179"/>
      <c r="B43" s="179"/>
      <c r="C43" s="179"/>
      <c r="D43" s="179"/>
      <c r="E43" s="179"/>
      <c r="F43" s="179"/>
      <c r="G43" s="179"/>
      <c r="H43" s="179"/>
      <c r="I43" s="179"/>
      <c r="J43" s="179"/>
      <c r="K43" s="179"/>
      <c r="L43" s="179"/>
      <c r="M43" s="179"/>
      <c r="N43" s="179"/>
      <c r="O43" s="27">
        <v>4</v>
      </c>
      <c r="P43" s="28" t="s">
        <v>255</v>
      </c>
      <c r="Q43" s="27" t="str">
        <f t="shared" si="0"/>
        <v>Probabilidad</v>
      </c>
      <c r="R43" s="29" t="s">
        <v>108</v>
      </c>
      <c r="S43" s="29" t="s">
        <v>101</v>
      </c>
      <c r="T43" s="30" t="str">
        <f t="shared" si="1"/>
        <v>40%</v>
      </c>
      <c r="U43" s="29" t="s">
        <v>102</v>
      </c>
      <c r="V43" s="29" t="s">
        <v>103</v>
      </c>
      <c r="W43" s="29" t="s">
        <v>104</v>
      </c>
      <c r="X43" s="31">
        <f t="shared" si="38"/>
        <v>0.14399999999999999</v>
      </c>
      <c r="Y43" s="32" t="str">
        <f t="shared" si="5"/>
        <v>Muy Baja</v>
      </c>
      <c r="Z43" s="33">
        <f t="shared" si="2"/>
        <v>0.14399999999999999</v>
      </c>
      <c r="AA43" s="32" t="str">
        <f t="shared" ca="1" si="3"/>
        <v>Moderado</v>
      </c>
      <c r="AB43" s="33">
        <f t="shared" ca="1" si="39"/>
        <v>0.45000000000000007</v>
      </c>
      <c r="AC43" s="34" t="str">
        <f t="shared" ca="1" si="7"/>
        <v>Moderado</v>
      </c>
      <c r="AD43" s="35"/>
      <c r="AE43" s="36"/>
      <c r="AF43" s="27"/>
      <c r="AG43" s="37"/>
      <c r="AH43" s="37"/>
      <c r="AI43" s="36"/>
      <c r="AJ43" s="27"/>
      <c r="AK43" s="21"/>
      <c r="AL43" s="21"/>
      <c r="AM43" s="21"/>
      <c r="AN43" s="21"/>
      <c r="AO43" s="21"/>
      <c r="AP43" s="21"/>
      <c r="AQ43" s="21"/>
      <c r="AR43" s="21"/>
      <c r="AS43" s="21"/>
      <c r="AT43" s="21"/>
      <c r="AU43" s="21"/>
      <c r="AV43" s="21"/>
      <c r="AW43" s="21"/>
      <c r="AX43" s="21"/>
      <c r="AY43" s="21"/>
      <c r="AZ43" s="21"/>
      <c r="BA43" s="21"/>
      <c r="BB43" s="21"/>
      <c r="BC43" s="21"/>
      <c r="BD43" s="21"/>
    </row>
    <row r="44" spans="1:56" ht="151.5" customHeight="1" x14ac:dyDescent="0.3">
      <c r="A44" s="179"/>
      <c r="B44" s="179"/>
      <c r="C44" s="179"/>
      <c r="D44" s="179"/>
      <c r="E44" s="179"/>
      <c r="F44" s="179"/>
      <c r="G44" s="179"/>
      <c r="H44" s="179"/>
      <c r="I44" s="179"/>
      <c r="J44" s="179"/>
      <c r="K44" s="179"/>
      <c r="L44" s="179"/>
      <c r="M44" s="179"/>
      <c r="N44" s="179"/>
      <c r="O44" s="27">
        <v>5</v>
      </c>
      <c r="P44" s="28"/>
      <c r="Q44" s="27" t="str">
        <f t="shared" si="0"/>
        <v/>
      </c>
      <c r="R44" s="29"/>
      <c r="S44" s="29"/>
      <c r="T44" s="30" t="str">
        <f t="shared" si="1"/>
        <v/>
      </c>
      <c r="U44" s="29"/>
      <c r="V44" s="29"/>
      <c r="W44" s="29"/>
      <c r="X44" s="31" t="str">
        <f t="shared" si="38"/>
        <v/>
      </c>
      <c r="Y44" s="32" t="str">
        <f t="shared" si="5"/>
        <v/>
      </c>
      <c r="Z44" s="33" t="str">
        <f t="shared" si="2"/>
        <v/>
      </c>
      <c r="AA44" s="32" t="str">
        <f t="shared" si="3"/>
        <v/>
      </c>
      <c r="AB44" s="33" t="str">
        <f t="shared" si="39"/>
        <v/>
      </c>
      <c r="AC44" s="34" t="str">
        <f t="shared" si="7"/>
        <v/>
      </c>
      <c r="AD44" s="35"/>
      <c r="AE44" s="36"/>
      <c r="AF44" s="27"/>
      <c r="AG44" s="37"/>
      <c r="AH44" s="37"/>
      <c r="AI44" s="36"/>
      <c r="AJ44" s="27"/>
      <c r="AK44" s="21"/>
      <c r="AL44" s="21"/>
      <c r="AM44" s="21"/>
      <c r="AN44" s="21"/>
      <c r="AO44" s="21"/>
      <c r="AP44" s="21"/>
      <c r="AQ44" s="21"/>
      <c r="AR44" s="21"/>
      <c r="AS44" s="21"/>
      <c r="AT44" s="21"/>
      <c r="AU44" s="21"/>
      <c r="AV44" s="21"/>
      <c r="AW44" s="21"/>
      <c r="AX44" s="21"/>
      <c r="AY44" s="21"/>
      <c r="AZ44" s="21"/>
      <c r="BA44" s="21"/>
      <c r="BB44" s="21"/>
      <c r="BC44" s="21"/>
      <c r="BD44" s="21"/>
    </row>
    <row r="45" spans="1:56" ht="151.5" customHeight="1" x14ac:dyDescent="0.3">
      <c r="A45" s="180"/>
      <c r="B45" s="180"/>
      <c r="C45" s="180"/>
      <c r="D45" s="180"/>
      <c r="E45" s="180"/>
      <c r="F45" s="180"/>
      <c r="G45" s="180"/>
      <c r="H45" s="180"/>
      <c r="I45" s="180"/>
      <c r="J45" s="180"/>
      <c r="K45" s="180"/>
      <c r="L45" s="180"/>
      <c r="M45" s="180"/>
      <c r="N45" s="180"/>
      <c r="O45" s="27">
        <v>6</v>
      </c>
      <c r="P45" s="28"/>
      <c r="Q45" s="27" t="str">
        <f t="shared" si="0"/>
        <v/>
      </c>
      <c r="R45" s="29"/>
      <c r="S45" s="29"/>
      <c r="T45" s="30" t="str">
        <f t="shared" si="1"/>
        <v/>
      </c>
      <c r="U45" s="29"/>
      <c r="V45" s="29"/>
      <c r="W45" s="29"/>
      <c r="X45" s="31" t="str">
        <f t="shared" si="38"/>
        <v/>
      </c>
      <c r="Y45" s="32" t="str">
        <f t="shared" si="5"/>
        <v/>
      </c>
      <c r="Z45" s="33" t="str">
        <f t="shared" si="2"/>
        <v/>
      </c>
      <c r="AA45" s="32" t="str">
        <f t="shared" si="3"/>
        <v/>
      </c>
      <c r="AB45" s="33" t="str">
        <f t="shared" si="39"/>
        <v/>
      </c>
      <c r="AC45" s="34" t="str">
        <f t="shared" si="7"/>
        <v/>
      </c>
      <c r="AD45" s="35"/>
      <c r="AE45" s="36"/>
      <c r="AF45" s="27"/>
      <c r="AG45" s="37"/>
      <c r="AH45" s="37"/>
      <c r="AI45" s="36"/>
      <c r="AJ45" s="27"/>
      <c r="AK45" s="21"/>
      <c r="AL45" s="21"/>
      <c r="AM45" s="21"/>
      <c r="AN45" s="21"/>
      <c r="AO45" s="21"/>
      <c r="AP45" s="21"/>
      <c r="AQ45" s="21"/>
      <c r="AR45" s="21"/>
      <c r="AS45" s="21"/>
      <c r="AT45" s="21"/>
      <c r="AU45" s="21"/>
      <c r="AV45" s="21"/>
      <c r="AW45" s="21"/>
      <c r="AX45" s="21"/>
      <c r="AY45" s="21"/>
      <c r="AZ45" s="21"/>
      <c r="BA45" s="21"/>
      <c r="BB45" s="21"/>
      <c r="BC45" s="21"/>
      <c r="BD45" s="21"/>
    </row>
    <row r="46" spans="1:56" ht="151.5" customHeight="1" x14ac:dyDescent="0.3">
      <c r="A46" s="183">
        <v>6</v>
      </c>
      <c r="B46" s="181"/>
      <c r="C46" s="181"/>
      <c r="D46" s="181"/>
      <c r="E46" s="181"/>
      <c r="F46" s="181"/>
      <c r="G46" s="183"/>
      <c r="H46" s="182" t="str">
        <f>IF(G46&lt;=0,"",IF(G46&lt;=2,"Muy Baja",IF(G46&lt;=24,"Baja",IF(G46&lt;=500,"Media",IF(G46&lt;=5000,"Alta","Muy Alta")))))</f>
        <v/>
      </c>
      <c r="I46" s="178" t="str">
        <f>IF(H46="","",IF(H46="Muy Baja",0.2,IF(H46="Baja",0.4,IF(H46="Media",0.6,IF(H46="Alta",0.8,IF(H46="Muy Alta",1,))))))</f>
        <v/>
      </c>
      <c r="J46" s="178"/>
      <c r="K46" s="178">
        <f ca="1">IF(NOT(ISERROR(MATCH(J46,'TABLA DE IMPACTO'!$B$221:$B$223,0))),'TABLA DE IMPACTO'!$F$223&amp;"Por favor no seleccionar los criterios de impacto(Afectación Económica o presupuestal y Pérdida Reputacional)",J46)</f>
        <v>0</v>
      </c>
      <c r="L46" s="182" t="str">
        <f ca="1">IF(OR(K46='TABLA DE IMPACTO'!$C$11,K46='TABLA DE IMPACTO'!$D$11),"Leve",IF(OR(K46='TABLA DE IMPACTO'!$C$12,K46='TABLA DE IMPACTO'!$D$12),"Menor",IF(OR(K46='TABLA DE IMPACTO'!$C$13,K46='TABLA DE IMPACTO'!$D$13),"Moderado",IF(OR(K46='TABLA DE IMPACTO'!$C$14,K46='TABLA DE IMPACTO'!$D$14),"Mayor",IF(OR(K46='TABLA DE IMPACTO'!$C$15,K46='TABLA DE IMPACTO'!$D$15),"Catastrófico","")))))</f>
        <v/>
      </c>
      <c r="M46" s="178" t="str">
        <f ca="1">IF(L46="","",IF(L46="Leve",0.2,IF(L46="Menor",0.4,IF(L46="Moderado",0.6,IF(L46="Mayor",0.8,IF(L46="Catastrófico",1,))))))</f>
        <v/>
      </c>
      <c r="N46" s="20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27">
        <v>1</v>
      </c>
      <c r="P46" s="28"/>
      <c r="Q46" s="27" t="str">
        <f t="shared" si="0"/>
        <v/>
      </c>
      <c r="R46" s="29"/>
      <c r="S46" s="29"/>
      <c r="T46" s="30" t="str">
        <f t="shared" si="1"/>
        <v/>
      </c>
      <c r="U46" s="29"/>
      <c r="V46" s="29"/>
      <c r="W46" s="29"/>
      <c r="X46" s="31" t="str">
        <f>IFERROR(IF(Q46="Probabilidad",(I46-(+I46*T46)),IF(Q46="Impacto",I46,"")),"")</f>
        <v/>
      </c>
      <c r="Y46" s="32" t="str">
        <f t="shared" si="5"/>
        <v/>
      </c>
      <c r="Z46" s="33" t="str">
        <f t="shared" si="2"/>
        <v/>
      </c>
      <c r="AA46" s="32" t="str">
        <f t="shared" si="3"/>
        <v/>
      </c>
      <c r="AB46" s="33" t="str">
        <f>IFERROR(IF(Q46="Impacto",(M46-(+M46*T46)),IF(Q46="Probabilidad",M46,"")),"")</f>
        <v/>
      </c>
      <c r="AC46" s="34" t="str">
        <f t="shared" si="7"/>
        <v/>
      </c>
      <c r="AD46" s="35"/>
      <c r="AE46" s="36"/>
      <c r="AF46" s="27"/>
      <c r="AG46" s="37"/>
      <c r="AH46" s="37"/>
      <c r="AI46" s="36"/>
      <c r="AJ46" s="27"/>
      <c r="AK46" s="21"/>
      <c r="AL46" s="21"/>
      <c r="AM46" s="21"/>
      <c r="AN46" s="21"/>
      <c r="AO46" s="21"/>
      <c r="AP46" s="21"/>
      <c r="AQ46" s="21"/>
      <c r="AR46" s="21"/>
      <c r="AS46" s="21"/>
      <c r="AT46" s="21"/>
      <c r="AU46" s="21"/>
      <c r="AV46" s="21"/>
      <c r="AW46" s="21"/>
      <c r="AX46" s="21"/>
      <c r="AY46" s="21"/>
      <c r="AZ46" s="21"/>
      <c r="BA46" s="21"/>
      <c r="BB46" s="21"/>
      <c r="BC46" s="21"/>
      <c r="BD46" s="21"/>
    </row>
    <row r="47" spans="1:56" ht="151.5" customHeight="1" x14ac:dyDescent="0.3">
      <c r="A47" s="179"/>
      <c r="B47" s="179"/>
      <c r="C47" s="179"/>
      <c r="D47" s="179"/>
      <c r="E47" s="179"/>
      <c r="F47" s="179"/>
      <c r="G47" s="179"/>
      <c r="H47" s="179"/>
      <c r="I47" s="179"/>
      <c r="J47" s="179"/>
      <c r="K47" s="179"/>
      <c r="L47" s="179"/>
      <c r="M47" s="179"/>
      <c r="N47" s="179"/>
      <c r="O47" s="27">
        <v>2</v>
      </c>
      <c r="P47" s="28"/>
      <c r="Q47" s="27" t="str">
        <f t="shared" si="0"/>
        <v/>
      </c>
      <c r="R47" s="29"/>
      <c r="S47" s="29"/>
      <c r="T47" s="30" t="str">
        <f t="shared" si="1"/>
        <v/>
      </c>
      <c r="U47" s="29"/>
      <c r="V47" s="29"/>
      <c r="W47" s="29"/>
      <c r="X47" s="31" t="str">
        <f>IFERROR(IF(AND(Q46="Probabilidad",Q47="Probabilidad"),(Z46-(+Z46*T47)),IF(Q47="Probabilidad",(I46-(+I46*T47)),IF(Q47="Impacto",Z46,""))),"")</f>
        <v/>
      </c>
      <c r="Y47" s="32" t="str">
        <f t="shared" si="5"/>
        <v/>
      </c>
      <c r="Z47" s="33" t="str">
        <f t="shared" si="2"/>
        <v/>
      </c>
      <c r="AA47" s="32" t="str">
        <f t="shared" si="3"/>
        <v/>
      </c>
      <c r="AB47" s="33" t="str">
        <f>IFERROR(IF(AND(Q46="Impacto",Q47="Impacto"),(AB40-(+AB40*T47)),IF(Q47="Impacto",($M$46-(+$M$46*T47)),IF(Q47="Probabilidad",AB46,""))),"")</f>
        <v/>
      </c>
      <c r="AC47" s="34" t="str">
        <f t="shared" si="7"/>
        <v/>
      </c>
      <c r="AD47" s="35"/>
      <c r="AE47" s="36"/>
      <c r="AF47" s="27"/>
      <c r="AG47" s="37"/>
      <c r="AH47" s="37"/>
      <c r="AI47" s="36"/>
      <c r="AJ47" s="27"/>
      <c r="AK47" s="21"/>
      <c r="AL47" s="21"/>
      <c r="AM47" s="21"/>
      <c r="AN47" s="21"/>
      <c r="AO47" s="21"/>
      <c r="AP47" s="21"/>
      <c r="AQ47" s="21"/>
      <c r="AR47" s="21"/>
      <c r="AS47" s="21"/>
      <c r="AT47" s="21"/>
      <c r="AU47" s="21"/>
      <c r="AV47" s="21"/>
      <c r="AW47" s="21"/>
      <c r="AX47" s="21"/>
      <c r="AY47" s="21"/>
      <c r="AZ47" s="21"/>
      <c r="BA47" s="21"/>
      <c r="BB47" s="21"/>
      <c r="BC47" s="21"/>
      <c r="BD47" s="21"/>
    </row>
    <row r="48" spans="1:56" ht="151.5" customHeight="1" x14ac:dyDescent="0.3">
      <c r="A48" s="179"/>
      <c r="B48" s="179"/>
      <c r="C48" s="179"/>
      <c r="D48" s="179"/>
      <c r="E48" s="179"/>
      <c r="F48" s="179"/>
      <c r="G48" s="179"/>
      <c r="H48" s="179"/>
      <c r="I48" s="179"/>
      <c r="J48" s="179"/>
      <c r="K48" s="179"/>
      <c r="L48" s="179"/>
      <c r="M48" s="179"/>
      <c r="N48" s="179"/>
      <c r="O48" s="27">
        <v>3</v>
      </c>
      <c r="P48" s="39"/>
      <c r="Q48" s="27" t="str">
        <f t="shared" si="0"/>
        <v/>
      </c>
      <c r="R48" s="29"/>
      <c r="S48" s="29"/>
      <c r="T48" s="30" t="str">
        <f t="shared" si="1"/>
        <v/>
      </c>
      <c r="U48" s="29"/>
      <c r="V48" s="29"/>
      <c r="W48" s="29"/>
      <c r="X48" s="31" t="str">
        <f t="shared" ref="X48:X51" si="40">IFERROR(IF(AND(Q47="Probabilidad",Q48="Probabilidad"),(Z47-(+Z47*T48)),IF(AND(Q47="Impacto",Q48="Probabilidad"),(Z46-(+Z46*T48)),IF(Q48="Impacto",Z47,""))),"")</f>
        <v/>
      </c>
      <c r="Y48" s="32" t="str">
        <f t="shared" si="5"/>
        <v/>
      </c>
      <c r="Z48" s="33" t="str">
        <f t="shared" si="2"/>
        <v/>
      </c>
      <c r="AA48" s="32" t="str">
        <f t="shared" si="3"/>
        <v/>
      </c>
      <c r="AB48" s="33" t="str">
        <f t="shared" ref="AB48:AB51" si="41">IFERROR(IF(AND(Q47="Impacto",Q48="Impacto"),(AB47-(+AB47*T48)),IF(AND(Q47="Probabilidad",Q48="Impacto"),(AB46-(+AB46*T48)),IF(Q48="Probabilidad",AB47,""))),"")</f>
        <v/>
      </c>
      <c r="AC48" s="34" t="str">
        <f t="shared" si="7"/>
        <v/>
      </c>
      <c r="AD48" s="35"/>
      <c r="AE48" s="36"/>
      <c r="AF48" s="27"/>
      <c r="AG48" s="37"/>
      <c r="AH48" s="37"/>
      <c r="AI48" s="36"/>
      <c r="AJ48" s="27"/>
      <c r="AK48" s="21"/>
      <c r="AL48" s="21"/>
      <c r="AM48" s="21"/>
      <c r="AN48" s="21"/>
      <c r="AO48" s="21"/>
      <c r="AP48" s="21"/>
      <c r="AQ48" s="21"/>
      <c r="AR48" s="21"/>
      <c r="AS48" s="21"/>
      <c r="AT48" s="21"/>
      <c r="AU48" s="21"/>
      <c r="AV48" s="21"/>
      <c r="AW48" s="21"/>
      <c r="AX48" s="21"/>
      <c r="AY48" s="21"/>
      <c r="AZ48" s="21"/>
      <c r="BA48" s="21"/>
      <c r="BB48" s="21"/>
      <c r="BC48" s="21"/>
      <c r="BD48" s="21"/>
    </row>
    <row r="49" spans="1:56" ht="151.5" customHeight="1" x14ac:dyDescent="0.3">
      <c r="A49" s="179"/>
      <c r="B49" s="179"/>
      <c r="C49" s="179"/>
      <c r="D49" s="179"/>
      <c r="E49" s="179"/>
      <c r="F49" s="179"/>
      <c r="G49" s="179"/>
      <c r="H49" s="179"/>
      <c r="I49" s="179"/>
      <c r="J49" s="179"/>
      <c r="K49" s="179"/>
      <c r="L49" s="179"/>
      <c r="M49" s="179"/>
      <c r="N49" s="179"/>
      <c r="O49" s="27">
        <v>4</v>
      </c>
      <c r="P49" s="28"/>
      <c r="Q49" s="27" t="str">
        <f t="shared" si="0"/>
        <v/>
      </c>
      <c r="R49" s="29"/>
      <c r="S49" s="29"/>
      <c r="T49" s="30" t="str">
        <f t="shared" si="1"/>
        <v/>
      </c>
      <c r="U49" s="29"/>
      <c r="V49" s="29"/>
      <c r="W49" s="29"/>
      <c r="X49" s="31" t="str">
        <f t="shared" si="40"/>
        <v/>
      </c>
      <c r="Y49" s="32" t="str">
        <f t="shared" si="5"/>
        <v/>
      </c>
      <c r="Z49" s="33" t="str">
        <f t="shared" si="2"/>
        <v/>
      </c>
      <c r="AA49" s="32" t="str">
        <f t="shared" si="3"/>
        <v/>
      </c>
      <c r="AB49" s="33" t="str">
        <f t="shared" si="41"/>
        <v/>
      </c>
      <c r="AC49" s="34" t="str">
        <f t="shared" si="7"/>
        <v/>
      </c>
      <c r="AD49" s="35"/>
      <c r="AE49" s="36"/>
      <c r="AF49" s="27"/>
      <c r="AG49" s="37"/>
      <c r="AH49" s="37"/>
      <c r="AI49" s="36"/>
      <c r="AJ49" s="27"/>
      <c r="AK49" s="21"/>
      <c r="AL49" s="21"/>
      <c r="AM49" s="21"/>
      <c r="AN49" s="21"/>
      <c r="AO49" s="21"/>
      <c r="AP49" s="21"/>
      <c r="AQ49" s="21"/>
      <c r="AR49" s="21"/>
      <c r="AS49" s="21"/>
      <c r="AT49" s="21"/>
      <c r="AU49" s="21"/>
      <c r="AV49" s="21"/>
      <c r="AW49" s="21"/>
      <c r="AX49" s="21"/>
      <c r="AY49" s="21"/>
      <c r="AZ49" s="21"/>
      <c r="BA49" s="21"/>
      <c r="BB49" s="21"/>
      <c r="BC49" s="21"/>
      <c r="BD49" s="21"/>
    </row>
    <row r="50" spans="1:56" ht="151.5" customHeight="1" x14ac:dyDescent="0.3">
      <c r="A50" s="179"/>
      <c r="B50" s="179"/>
      <c r="C50" s="179"/>
      <c r="D50" s="179"/>
      <c r="E50" s="179"/>
      <c r="F50" s="179"/>
      <c r="G50" s="179"/>
      <c r="H50" s="179"/>
      <c r="I50" s="179"/>
      <c r="J50" s="179"/>
      <c r="K50" s="179"/>
      <c r="L50" s="179"/>
      <c r="M50" s="179"/>
      <c r="N50" s="179"/>
      <c r="O50" s="27">
        <v>5</v>
      </c>
      <c r="P50" s="28"/>
      <c r="Q50" s="27" t="str">
        <f t="shared" si="0"/>
        <v/>
      </c>
      <c r="R50" s="29"/>
      <c r="S50" s="29"/>
      <c r="T50" s="30" t="str">
        <f t="shared" si="1"/>
        <v/>
      </c>
      <c r="U50" s="29"/>
      <c r="V50" s="29"/>
      <c r="W50" s="29"/>
      <c r="X50" s="31" t="str">
        <f t="shared" si="40"/>
        <v/>
      </c>
      <c r="Y50" s="32" t="str">
        <f t="shared" si="5"/>
        <v/>
      </c>
      <c r="Z50" s="33" t="str">
        <f t="shared" si="2"/>
        <v/>
      </c>
      <c r="AA50" s="32" t="str">
        <f t="shared" si="3"/>
        <v/>
      </c>
      <c r="AB50" s="33" t="str">
        <f t="shared" si="41"/>
        <v/>
      </c>
      <c r="AC50" s="34" t="str">
        <f t="shared" si="7"/>
        <v/>
      </c>
      <c r="AD50" s="35"/>
      <c r="AE50" s="36"/>
      <c r="AF50" s="27"/>
      <c r="AG50" s="37"/>
      <c r="AH50" s="37"/>
      <c r="AI50" s="36"/>
      <c r="AJ50" s="27"/>
      <c r="AK50" s="21"/>
      <c r="AL50" s="21"/>
      <c r="AM50" s="21"/>
      <c r="AN50" s="21"/>
      <c r="AO50" s="21"/>
      <c r="AP50" s="21"/>
      <c r="AQ50" s="21"/>
      <c r="AR50" s="21"/>
      <c r="AS50" s="21"/>
      <c r="AT50" s="21"/>
      <c r="AU50" s="21"/>
      <c r="AV50" s="21"/>
      <c r="AW50" s="21"/>
      <c r="AX50" s="21"/>
      <c r="AY50" s="21"/>
      <c r="AZ50" s="21"/>
      <c r="BA50" s="21"/>
      <c r="BB50" s="21"/>
      <c r="BC50" s="21"/>
      <c r="BD50" s="21"/>
    </row>
    <row r="51" spans="1:56" ht="151.5" customHeight="1" x14ac:dyDescent="0.3">
      <c r="A51" s="180"/>
      <c r="B51" s="180"/>
      <c r="C51" s="180"/>
      <c r="D51" s="180"/>
      <c r="E51" s="180"/>
      <c r="F51" s="180"/>
      <c r="G51" s="180"/>
      <c r="H51" s="180"/>
      <c r="I51" s="180"/>
      <c r="J51" s="180"/>
      <c r="K51" s="180"/>
      <c r="L51" s="180"/>
      <c r="M51" s="180"/>
      <c r="N51" s="180"/>
      <c r="O51" s="27">
        <v>6</v>
      </c>
      <c r="P51" s="28"/>
      <c r="Q51" s="27" t="str">
        <f t="shared" si="0"/>
        <v/>
      </c>
      <c r="R51" s="29"/>
      <c r="S51" s="29"/>
      <c r="T51" s="30" t="str">
        <f t="shared" si="1"/>
        <v/>
      </c>
      <c r="U51" s="29"/>
      <c r="V51" s="29"/>
      <c r="W51" s="29"/>
      <c r="X51" s="31" t="str">
        <f t="shared" si="40"/>
        <v/>
      </c>
      <c r="Y51" s="32" t="str">
        <f t="shared" si="5"/>
        <v/>
      </c>
      <c r="Z51" s="33" t="str">
        <f t="shared" si="2"/>
        <v/>
      </c>
      <c r="AA51" s="32" t="str">
        <f t="shared" si="3"/>
        <v/>
      </c>
      <c r="AB51" s="33" t="str">
        <f t="shared" si="41"/>
        <v/>
      </c>
      <c r="AC51" s="34" t="str">
        <f t="shared" si="7"/>
        <v/>
      </c>
      <c r="AD51" s="35"/>
      <c r="AE51" s="36"/>
      <c r="AF51" s="27"/>
      <c r="AG51" s="37"/>
      <c r="AH51" s="37"/>
      <c r="AI51" s="36"/>
      <c r="AJ51" s="27"/>
      <c r="AK51" s="21"/>
      <c r="AL51" s="21"/>
      <c r="AM51" s="21"/>
      <c r="AN51" s="21"/>
      <c r="AO51" s="21"/>
      <c r="AP51" s="21"/>
      <c r="AQ51" s="21"/>
      <c r="AR51" s="21"/>
      <c r="AS51" s="21"/>
      <c r="AT51" s="21"/>
      <c r="AU51" s="21"/>
      <c r="AV51" s="21"/>
      <c r="AW51" s="21"/>
      <c r="AX51" s="21"/>
      <c r="AY51" s="21"/>
      <c r="AZ51" s="21"/>
      <c r="BA51" s="21"/>
      <c r="BB51" s="21"/>
      <c r="BC51" s="21"/>
      <c r="BD51" s="21"/>
    </row>
    <row r="52" spans="1:56" ht="151.5" customHeight="1" x14ac:dyDescent="0.3">
      <c r="A52" s="183">
        <v>7</v>
      </c>
      <c r="B52" s="181"/>
      <c r="C52" s="181"/>
      <c r="D52" s="181"/>
      <c r="E52" s="181"/>
      <c r="F52" s="181"/>
      <c r="G52" s="183"/>
      <c r="H52" s="182" t="str">
        <f>IF(G52&lt;=0,"",IF(G52&lt;=2,"Muy Baja",IF(G52&lt;=24,"Baja",IF(G52&lt;=500,"Media",IF(G52&lt;=5000,"Alta","Muy Alta")))))</f>
        <v/>
      </c>
      <c r="I52" s="178" t="str">
        <f>IF(H52="","",IF(H52="Muy Baja",0.2,IF(H52="Baja",0.4,IF(H52="Media",0.6,IF(H52="Alta",0.8,IF(H52="Muy Alta",1,))))))</f>
        <v/>
      </c>
      <c r="J52" s="178"/>
      <c r="K52" s="178">
        <f ca="1">IF(NOT(ISERROR(MATCH(J52,'TABLA DE IMPACTO'!$B$221:$B$223,0))),'TABLA DE IMPACTO'!$F$223&amp;"Por favor no seleccionar los criterios de impacto(Afectación Económica o presupuestal y Pérdida Reputacional)",J52)</f>
        <v>0</v>
      </c>
      <c r="L52" s="182" t="str">
        <f ca="1">IF(OR(K52='TABLA DE IMPACTO'!$C$11,K52='TABLA DE IMPACTO'!$D$11),"Leve",IF(OR(K52='TABLA DE IMPACTO'!$C$12,K52='TABLA DE IMPACTO'!$D$12),"Menor",IF(OR(K52='TABLA DE IMPACTO'!$C$13,K52='TABLA DE IMPACTO'!$D$13),"Moderado",IF(OR(K52='TABLA DE IMPACTO'!$C$14,K52='TABLA DE IMPACTO'!$D$14),"Mayor",IF(OR(K52='TABLA DE IMPACTO'!$C$15,K52='TABLA DE IMPACTO'!$D$15),"Catastrófico","")))))</f>
        <v/>
      </c>
      <c r="M52" s="178" t="str">
        <f ca="1">IF(L52="","",IF(L52="Leve",0.2,IF(L52="Menor",0.4,IF(L52="Moderado",0.6,IF(L52="Mayor",0.8,IF(L52="Catastrófico",1,))))))</f>
        <v/>
      </c>
      <c r="N52" s="20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27">
        <v>1</v>
      </c>
      <c r="P52" s="28"/>
      <c r="Q52" s="27" t="str">
        <f t="shared" si="0"/>
        <v/>
      </c>
      <c r="R52" s="29"/>
      <c r="S52" s="29"/>
      <c r="T52" s="30" t="str">
        <f t="shared" si="1"/>
        <v/>
      </c>
      <c r="U52" s="29"/>
      <c r="V52" s="29"/>
      <c r="W52" s="29"/>
      <c r="X52" s="31" t="str">
        <f>IFERROR(IF(Q52="Probabilidad",(I52-(+I52*T52)),IF(Q52="Impacto",I52,"")),"")</f>
        <v/>
      </c>
      <c r="Y52" s="32" t="str">
        <f t="shared" si="5"/>
        <v/>
      </c>
      <c r="Z52" s="33" t="str">
        <f t="shared" si="2"/>
        <v/>
      </c>
      <c r="AA52" s="32" t="str">
        <f t="shared" si="3"/>
        <v/>
      </c>
      <c r="AB52" s="33" t="str">
        <f>IFERROR(IF(Q52="Impacto",(M52-(+M52*T52)),IF(Q52="Probabilidad",M52,"")),"")</f>
        <v/>
      </c>
      <c r="AC52" s="34" t="str">
        <f t="shared" si="7"/>
        <v/>
      </c>
      <c r="AD52" s="35"/>
      <c r="AE52" s="36"/>
      <c r="AF52" s="27"/>
      <c r="AG52" s="37"/>
      <c r="AH52" s="37"/>
      <c r="AI52" s="36"/>
      <c r="AJ52" s="27"/>
      <c r="AK52" s="21"/>
      <c r="AL52" s="21"/>
      <c r="AM52" s="21"/>
      <c r="AN52" s="21"/>
      <c r="AO52" s="21"/>
      <c r="AP52" s="21"/>
      <c r="AQ52" s="21"/>
      <c r="AR52" s="21"/>
      <c r="AS52" s="21"/>
      <c r="AT52" s="21"/>
      <c r="AU52" s="21"/>
      <c r="AV52" s="21"/>
      <c r="AW52" s="21"/>
      <c r="AX52" s="21"/>
      <c r="AY52" s="21"/>
      <c r="AZ52" s="21"/>
      <c r="BA52" s="21"/>
      <c r="BB52" s="21"/>
      <c r="BC52" s="21"/>
      <c r="BD52" s="21"/>
    </row>
    <row r="53" spans="1:56" ht="151.5" customHeight="1" x14ac:dyDescent="0.3">
      <c r="A53" s="179"/>
      <c r="B53" s="179"/>
      <c r="C53" s="179"/>
      <c r="D53" s="179"/>
      <c r="E53" s="179"/>
      <c r="F53" s="179"/>
      <c r="G53" s="179"/>
      <c r="H53" s="179"/>
      <c r="I53" s="179"/>
      <c r="J53" s="179"/>
      <c r="K53" s="179"/>
      <c r="L53" s="179"/>
      <c r="M53" s="179"/>
      <c r="N53" s="179"/>
      <c r="O53" s="27">
        <v>2</v>
      </c>
      <c r="P53" s="28"/>
      <c r="Q53" s="27" t="str">
        <f t="shared" si="0"/>
        <v/>
      </c>
      <c r="R53" s="29"/>
      <c r="S53" s="29"/>
      <c r="T53" s="30" t="str">
        <f t="shared" si="1"/>
        <v/>
      </c>
      <c r="U53" s="29"/>
      <c r="V53" s="29"/>
      <c r="W53" s="29"/>
      <c r="X53" s="31" t="str">
        <f>IFERROR(IF(AND(Q52="Probabilidad",Q53="Probabilidad"),(Z52-(+Z52*T53)),IF(Q53="Probabilidad",(I52-(+I52*T53)),IF(Q53="Impacto",Z52,""))),"")</f>
        <v/>
      </c>
      <c r="Y53" s="32" t="str">
        <f t="shared" si="5"/>
        <v/>
      </c>
      <c r="Z53" s="33" t="str">
        <f t="shared" si="2"/>
        <v/>
      </c>
      <c r="AA53" s="32" t="str">
        <f t="shared" si="3"/>
        <v/>
      </c>
      <c r="AB53" s="33" t="str">
        <f>IFERROR(IF(AND(Q52="Impacto",Q53="Impacto"),(AB46-(+AB46*T53)),IF(Q53="Impacto",($M$52-(+$M$52*T53)),IF(Q53="Probabilidad",AB52,""))),"")</f>
        <v/>
      </c>
      <c r="AC53" s="34" t="str">
        <f t="shared" si="7"/>
        <v/>
      </c>
      <c r="AD53" s="35"/>
      <c r="AE53" s="36"/>
      <c r="AF53" s="27"/>
      <c r="AG53" s="37"/>
      <c r="AH53" s="37"/>
      <c r="AI53" s="36"/>
      <c r="AJ53" s="27"/>
      <c r="AK53" s="21"/>
      <c r="AL53" s="21"/>
      <c r="AM53" s="21"/>
      <c r="AN53" s="21"/>
      <c r="AO53" s="21"/>
      <c r="AP53" s="21"/>
      <c r="AQ53" s="21"/>
      <c r="AR53" s="21"/>
      <c r="AS53" s="21"/>
      <c r="AT53" s="21"/>
      <c r="AU53" s="21"/>
      <c r="AV53" s="21"/>
      <c r="AW53" s="21"/>
      <c r="AX53" s="21"/>
      <c r="AY53" s="21"/>
      <c r="AZ53" s="21"/>
      <c r="BA53" s="21"/>
      <c r="BB53" s="21"/>
      <c r="BC53" s="21"/>
      <c r="BD53" s="21"/>
    </row>
    <row r="54" spans="1:56" ht="151.5" customHeight="1" x14ac:dyDescent="0.3">
      <c r="A54" s="179"/>
      <c r="B54" s="179"/>
      <c r="C54" s="179"/>
      <c r="D54" s="179"/>
      <c r="E54" s="179"/>
      <c r="F54" s="179"/>
      <c r="G54" s="179"/>
      <c r="H54" s="179"/>
      <c r="I54" s="179"/>
      <c r="J54" s="179"/>
      <c r="K54" s="179"/>
      <c r="L54" s="179"/>
      <c r="M54" s="179"/>
      <c r="N54" s="179"/>
      <c r="O54" s="27">
        <v>3</v>
      </c>
      <c r="P54" s="39"/>
      <c r="Q54" s="27" t="str">
        <f t="shared" si="0"/>
        <v/>
      </c>
      <c r="R54" s="29"/>
      <c r="S54" s="29"/>
      <c r="T54" s="30" t="str">
        <f t="shared" si="1"/>
        <v/>
      </c>
      <c r="U54" s="29"/>
      <c r="V54" s="29"/>
      <c r="W54" s="29"/>
      <c r="X54" s="31" t="str">
        <f t="shared" ref="X54:X57" si="42">IFERROR(IF(AND(Q53="Probabilidad",Q54="Probabilidad"),(Z53-(+Z53*T54)),IF(AND(Q53="Impacto",Q54="Probabilidad"),(Z52-(+Z52*T54)),IF(Q54="Impacto",Z53,""))),"")</f>
        <v/>
      </c>
      <c r="Y54" s="32" t="str">
        <f t="shared" si="5"/>
        <v/>
      </c>
      <c r="Z54" s="33" t="str">
        <f t="shared" si="2"/>
        <v/>
      </c>
      <c r="AA54" s="32" t="str">
        <f t="shared" si="3"/>
        <v/>
      </c>
      <c r="AB54" s="33" t="str">
        <f t="shared" ref="AB54:AB57" si="43">IFERROR(IF(AND(Q53="Impacto",Q54="Impacto"),(AB53-(+AB53*T54)),IF(AND(Q53="Probabilidad",Q54="Impacto"),(AB52-(+AB52*T54)),IF(Q54="Probabilidad",AB53,""))),"")</f>
        <v/>
      </c>
      <c r="AC54" s="34" t="str">
        <f t="shared" si="7"/>
        <v/>
      </c>
      <c r="AD54" s="35"/>
      <c r="AE54" s="36"/>
      <c r="AF54" s="27"/>
      <c r="AG54" s="37"/>
      <c r="AH54" s="37"/>
      <c r="AI54" s="36"/>
      <c r="AJ54" s="27"/>
      <c r="AK54" s="21"/>
      <c r="AL54" s="21"/>
      <c r="AM54" s="21"/>
      <c r="AN54" s="21"/>
      <c r="AO54" s="21"/>
      <c r="AP54" s="21"/>
      <c r="AQ54" s="21"/>
      <c r="AR54" s="21"/>
      <c r="AS54" s="21"/>
      <c r="AT54" s="21"/>
      <c r="AU54" s="21"/>
      <c r="AV54" s="21"/>
      <c r="AW54" s="21"/>
      <c r="AX54" s="21"/>
      <c r="AY54" s="21"/>
      <c r="AZ54" s="21"/>
      <c r="BA54" s="21"/>
      <c r="BB54" s="21"/>
      <c r="BC54" s="21"/>
      <c r="BD54" s="21"/>
    </row>
    <row r="55" spans="1:56" ht="151.5" customHeight="1" x14ac:dyDescent="0.3">
      <c r="A55" s="179"/>
      <c r="B55" s="179"/>
      <c r="C55" s="179"/>
      <c r="D55" s="179"/>
      <c r="E55" s="179"/>
      <c r="F55" s="179"/>
      <c r="G55" s="179"/>
      <c r="H55" s="179"/>
      <c r="I55" s="179"/>
      <c r="J55" s="179"/>
      <c r="K55" s="179"/>
      <c r="L55" s="179"/>
      <c r="M55" s="179"/>
      <c r="N55" s="179"/>
      <c r="O55" s="27">
        <v>4</v>
      </c>
      <c r="P55" s="28"/>
      <c r="Q55" s="27" t="str">
        <f t="shared" si="0"/>
        <v/>
      </c>
      <c r="R55" s="29"/>
      <c r="S55" s="29"/>
      <c r="T55" s="30" t="str">
        <f t="shared" si="1"/>
        <v/>
      </c>
      <c r="U55" s="29"/>
      <c r="V55" s="29"/>
      <c r="W55" s="29"/>
      <c r="X55" s="31" t="str">
        <f t="shared" si="42"/>
        <v/>
      </c>
      <c r="Y55" s="32" t="str">
        <f t="shared" si="5"/>
        <v/>
      </c>
      <c r="Z55" s="33" t="str">
        <f t="shared" si="2"/>
        <v/>
      </c>
      <c r="AA55" s="32" t="str">
        <f t="shared" si="3"/>
        <v/>
      </c>
      <c r="AB55" s="33" t="str">
        <f t="shared" si="43"/>
        <v/>
      </c>
      <c r="AC55" s="34" t="str">
        <f t="shared" si="7"/>
        <v/>
      </c>
      <c r="AD55" s="35"/>
      <c r="AE55" s="36"/>
      <c r="AF55" s="27"/>
      <c r="AG55" s="37"/>
      <c r="AH55" s="37"/>
      <c r="AI55" s="36"/>
      <c r="AJ55" s="27"/>
      <c r="AK55" s="21"/>
      <c r="AL55" s="21"/>
      <c r="AM55" s="21"/>
      <c r="AN55" s="21"/>
      <c r="AO55" s="21"/>
      <c r="AP55" s="21"/>
      <c r="AQ55" s="21"/>
      <c r="AR55" s="21"/>
      <c r="AS55" s="21"/>
      <c r="AT55" s="21"/>
      <c r="AU55" s="21"/>
      <c r="AV55" s="21"/>
      <c r="AW55" s="21"/>
      <c r="AX55" s="21"/>
      <c r="AY55" s="21"/>
      <c r="AZ55" s="21"/>
      <c r="BA55" s="21"/>
      <c r="BB55" s="21"/>
      <c r="BC55" s="21"/>
      <c r="BD55" s="21"/>
    </row>
    <row r="56" spans="1:56" ht="151.5" customHeight="1" x14ac:dyDescent="0.3">
      <c r="A56" s="179"/>
      <c r="B56" s="179"/>
      <c r="C56" s="179"/>
      <c r="D56" s="179"/>
      <c r="E56" s="179"/>
      <c r="F56" s="179"/>
      <c r="G56" s="179"/>
      <c r="H56" s="179"/>
      <c r="I56" s="179"/>
      <c r="J56" s="179"/>
      <c r="K56" s="179"/>
      <c r="L56" s="179"/>
      <c r="M56" s="179"/>
      <c r="N56" s="179"/>
      <c r="O56" s="27">
        <v>5</v>
      </c>
      <c r="P56" s="28"/>
      <c r="Q56" s="27" t="str">
        <f t="shared" si="0"/>
        <v/>
      </c>
      <c r="R56" s="29"/>
      <c r="S56" s="29"/>
      <c r="T56" s="30" t="str">
        <f t="shared" si="1"/>
        <v/>
      </c>
      <c r="U56" s="29"/>
      <c r="V56" s="29"/>
      <c r="W56" s="29"/>
      <c r="X56" s="31" t="str">
        <f t="shared" si="42"/>
        <v/>
      </c>
      <c r="Y56" s="32" t="str">
        <f t="shared" si="5"/>
        <v/>
      </c>
      <c r="Z56" s="33" t="str">
        <f t="shared" si="2"/>
        <v/>
      </c>
      <c r="AA56" s="32" t="str">
        <f t="shared" si="3"/>
        <v/>
      </c>
      <c r="AB56" s="33" t="str">
        <f t="shared" si="43"/>
        <v/>
      </c>
      <c r="AC56" s="34" t="str">
        <f t="shared" si="7"/>
        <v/>
      </c>
      <c r="AD56" s="35"/>
      <c r="AE56" s="36"/>
      <c r="AF56" s="27"/>
      <c r="AG56" s="37"/>
      <c r="AH56" s="37"/>
      <c r="AI56" s="36"/>
      <c r="AJ56" s="27"/>
      <c r="AK56" s="21"/>
      <c r="AL56" s="21"/>
      <c r="AM56" s="21"/>
      <c r="AN56" s="21"/>
      <c r="AO56" s="21"/>
      <c r="AP56" s="21"/>
      <c r="AQ56" s="21"/>
      <c r="AR56" s="21"/>
      <c r="AS56" s="21"/>
      <c r="AT56" s="21"/>
      <c r="AU56" s="21"/>
      <c r="AV56" s="21"/>
      <c r="AW56" s="21"/>
      <c r="AX56" s="21"/>
      <c r="AY56" s="21"/>
      <c r="AZ56" s="21"/>
      <c r="BA56" s="21"/>
      <c r="BB56" s="21"/>
      <c r="BC56" s="21"/>
      <c r="BD56" s="21"/>
    </row>
    <row r="57" spans="1:56" ht="151.5" customHeight="1" x14ac:dyDescent="0.3">
      <c r="A57" s="180"/>
      <c r="B57" s="180"/>
      <c r="C57" s="180"/>
      <c r="D57" s="180"/>
      <c r="E57" s="180"/>
      <c r="F57" s="180"/>
      <c r="G57" s="180"/>
      <c r="H57" s="180"/>
      <c r="I57" s="180"/>
      <c r="J57" s="180"/>
      <c r="K57" s="180"/>
      <c r="L57" s="180"/>
      <c r="M57" s="180"/>
      <c r="N57" s="180"/>
      <c r="O57" s="27">
        <v>6</v>
      </c>
      <c r="P57" s="28"/>
      <c r="Q57" s="27" t="str">
        <f t="shared" si="0"/>
        <v/>
      </c>
      <c r="R57" s="29"/>
      <c r="S57" s="29"/>
      <c r="T57" s="30" t="str">
        <f t="shared" si="1"/>
        <v/>
      </c>
      <c r="U57" s="29"/>
      <c r="V57" s="29"/>
      <c r="W57" s="29"/>
      <c r="X57" s="31" t="str">
        <f t="shared" si="42"/>
        <v/>
      </c>
      <c r="Y57" s="32" t="str">
        <f t="shared" si="5"/>
        <v/>
      </c>
      <c r="Z57" s="33" t="str">
        <f t="shared" si="2"/>
        <v/>
      </c>
      <c r="AA57" s="32" t="str">
        <f t="shared" si="3"/>
        <v/>
      </c>
      <c r="AB57" s="33" t="str">
        <f t="shared" si="43"/>
        <v/>
      </c>
      <c r="AC57" s="34" t="str">
        <f t="shared" si="7"/>
        <v/>
      </c>
      <c r="AD57" s="35"/>
      <c r="AE57" s="36"/>
      <c r="AF57" s="27"/>
      <c r="AG57" s="37"/>
      <c r="AH57" s="37"/>
      <c r="AI57" s="36"/>
      <c r="AJ57" s="27"/>
      <c r="AK57" s="21"/>
      <c r="AL57" s="21"/>
      <c r="AM57" s="21"/>
      <c r="AN57" s="21"/>
      <c r="AO57" s="21"/>
      <c r="AP57" s="21"/>
      <c r="AQ57" s="21"/>
      <c r="AR57" s="21"/>
      <c r="AS57" s="21"/>
      <c r="AT57" s="21"/>
      <c r="AU57" s="21"/>
      <c r="AV57" s="21"/>
      <c r="AW57" s="21"/>
      <c r="AX57" s="21"/>
      <c r="AY57" s="21"/>
      <c r="AZ57" s="21"/>
      <c r="BA57" s="21"/>
      <c r="BB57" s="21"/>
      <c r="BC57" s="21"/>
      <c r="BD57" s="21"/>
    </row>
    <row r="58" spans="1:56" ht="151.5" customHeight="1" x14ac:dyDescent="0.3">
      <c r="A58" s="183">
        <v>8</v>
      </c>
      <c r="B58" s="181"/>
      <c r="C58" s="181"/>
      <c r="D58" s="181"/>
      <c r="E58" s="181"/>
      <c r="F58" s="181"/>
      <c r="G58" s="183"/>
      <c r="H58" s="182" t="str">
        <f>IF(G58&lt;=0,"",IF(G58&lt;=2,"Muy Baja",IF(G58&lt;=24,"Baja",IF(G58&lt;=500,"Media",IF(G58&lt;=5000,"Alta","Muy Alta")))))</f>
        <v/>
      </c>
      <c r="I58" s="178" t="str">
        <f>IF(H58="","",IF(H58="Muy Baja",0.2,IF(H58="Baja",0.4,IF(H58="Media",0.6,IF(H58="Alta",0.8,IF(H58="Muy Alta",1,))))))</f>
        <v/>
      </c>
      <c r="J58" s="178"/>
      <c r="K58" s="178">
        <f ca="1">IF(NOT(ISERROR(MATCH(J58,'TABLA DE IMPACTO'!$B$221:$B$223,0))),'TABLA DE IMPACTO'!$F$223&amp;"Por favor no seleccionar los criterios de impacto(Afectación Económica o presupuestal y Pérdida Reputacional)",J58)</f>
        <v>0</v>
      </c>
      <c r="L58" s="182" t="str">
        <f ca="1">IF(OR(K58='TABLA DE IMPACTO'!$C$11,K58='TABLA DE IMPACTO'!$D$11),"Leve",IF(OR(K58='TABLA DE IMPACTO'!$C$12,K58='TABLA DE IMPACTO'!$D$12),"Menor",IF(OR(K58='TABLA DE IMPACTO'!$C$13,K58='TABLA DE IMPACTO'!$D$13),"Moderado",IF(OR(K58='TABLA DE IMPACTO'!$C$14,K58='TABLA DE IMPACTO'!$D$14),"Mayor",IF(OR(K58='TABLA DE IMPACTO'!$C$15,K58='TABLA DE IMPACTO'!$D$15),"Catastrófico","")))))</f>
        <v/>
      </c>
      <c r="M58" s="178" t="str">
        <f ca="1">IF(L58="","",IF(L58="Leve",0.2,IF(L58="Menor",0.4,IF(L58="Moderado",0.6,IF(L58="Mayor",0.8,IF(L58="Catastrófico",1,))))))</f>
        <v/>
      </c>
      <c r="N58" s="20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27">
        <v>1</v>
      </c>
      <c r="P58" s="28"/>
      <c r="Q58" s="27" t="str">
        <f t="shared" si="0"/>
        <v/>
      </c>
      <c r="R58" s="29"/>
      <c r="S58" s="29"/>
      <c r="T58" s="30" t="str">
        <f t="shared" si="1"/>
        <v/>
      </c>
      <c r="U58" s="29"/>
      <c r="V58" s="29"/>
      <c r="W58" s="29"/>
      <c r="X58" s="31" t="str">
        <f>IFERROR(IF(Q58="Probabilidad",(I58-(+I58*T58)),IF(Q58="Impacto",I58,"")),"")</f>
        <v/>
      </c>
      <c r="Y58" s="32" t="str">
        <f t="shared" si="5"/>
        <v/>
      </c>
      <c r="Z58" s="33" t="str">
        <f t="shared" si="2"/>
        <v/>
      </c>
      <c r="AA58" s="32" t="str">
        <f t="shared" si="3"/>
        <v/>
      </c>
      <c r="AB58" s="33" t="str">
        <f>IFERROR(IF(Q58="Impacto",(M58-(+M58*T58)),IF(Q58="Probabilidad",M58,"")),"")</f>
        <v/>
      </c>
      <c r="AC58" s="34" t="str">
        <f t="shared" si="7"/>
        <v/>
      </c>
      <c r="AD58" s="35"/>
      <c r="AE58" s="36"/>
      <c r="AF58" s="27"/>
      <c r="AG58" s="37"/>
      <c r="AH58" s="37"/>
      <c r="AI58" s="36"/>
      <c r="AJ58" s="27"/>
      <c r="AK58" s="21"/>
      <c r="AL58" s="21"/>
      <c r="AM58" s="21"/>
      <c r="AN58" s="21"/>
      <c r="AO58" s="21"/>
      <c r="AP58" s="21"/>
      <c r="AQ58" s="21"/>
      <c r="AR58" s="21"/>
      <c r="AS58" s="21"/>
      <c r="AT58" s="21"/>
      <c r="AU58" s="21"/>
      <c r="AV58" s="21"/>
      <c r="AW58" s="21"/>
      <c r="AX58" s="21"/>
      <c r="AY58" s="21"/>
      <c r="AZ58" s="21"/>
      <c r="BA58" s="21"/>
      <c r="BB58" s="21"/>
      <c r="BC58" s="21"/>
      <c r="BD58" s="21"/>
    </row>
    <row r="59" spans="1:56" ht="151.5" customHeight="1" x14ac:dyDescent="0.3">
      <c r="A59" s="179"/>
      <c r="B59" s="179"/>
      <c r="C59" s="179"/>
      <c r="D59" s="179"/>
      <c r="E59" s="179"/>
      <c r="F59" s="179"/>
      <c r="G59" s="179"/>
      <c r="H59" s="179"/>
      <c r="I59" s="179"/>
      <c r="J59" s="179"/>
      <c r="K59" s="179"/>
      <c r="L59" s="179"/>
      <c r="M59" s="179"/>
      <c r="N59" s="179"/>
      <c r="O59" s="27">
        <v>2</v>
      </c>
      <c r="P59" s="28"/>
      <c r="Q59" s="27" t="str">
        <f t="shared" si="0"/>
        <v/>
      </c>
      <c r="R59" s="29"/>
      <c r="S59" s="29"/>
      <c r="T59" s="30" t="str">
        <f t="shared" si="1"/>
        <v/>
      </c>
      <c r="U59" s="29"/>
      <c r="V59" s="29"/>
      <c r="W59" s="29"/>
      <c r="X59" s="31" t="str">
        <f>IFERROR(IF(AND(Q58="Probabilidad",Q59="Probabilidad"),(Z58-(+Z58*T59)),IF(Q59="Probabilidad",(I58-(+I58*T59)),IF(Q59="Impacto",Z58,""))),"")</f>
        <v/>
      </c>
      <c r="Y59" s="32" t="str">
        <f t="shared" si="5"/>
        <v/>
      </c>
      <c r="Z59" s="33" t="str">
        <f t="shared" si="2"/>
        <v/>
      </c>
      <c r="AA59" s="32" t="str">
        <f t="shared" si="3"/>
        <v/>
      </c>
      <c r="AB59" s="33" t="str">
        <f>IFERROR(IF(AND(Q58="Impacto",Q59="Impacto"),(AB52-(+AB52*T59)),IF(Q59="Impacto",($M$58-(+$M$58*T59)),IF(Q59="Probabilidad",AB58,""))),"")</f>
        <v/>
      </c>
      <c r="AC59" s="34" t="str">
        <f t="shared" si="7"/>
        <v/>
      </c>
      <c r="AD59" s="35"/>
      <c r="AE59" s="36"/>
      <c r="AF59" s="27"/>
      <c r="AG59" s="37"/>
      <c r="AH59" s="37"/>
      <c r="AI59" s="36"/>
      <c r="AJ59" s="27"/>
      <c r="AK59" s="21"/>
      <c r="AL59" s="21"/>
      <c r="AM59" s="21"/>
      <c r="AN59" s="21"/>
      <c r="AO59" s="21"/>
      <c r="AP59" s="21"/>
      <c r="AQ59" s="21"/>
      <c r="AR59" s="21"/>
      <c r="AS59" s="21"/>
      <c r="AT59" s="21"/>
      <c r="AU59" s="21"/>
      <c r="AV59" s="21"/>
      <c r="AW59" s="21"/>
      <c r="AX59" s="21"/>
      <c r="AY59" s="21"/>
      <c r="AZ59" s="21"/>
      <c r="BA59" s="21"/>
      <c r="BB59" s="21"/>
      <c r="BC59" s="21"/>
      <c r="BD59" s="21"/>
    </row>
    <row r="60" spans="1:56" ht="151.5" customHeight="1" x14ac:dyDescent="0.3">
      <c r="A60" s="179"/>
      <c r="B60" s="179"/>
      <c r="C60" s="179"/>
      <c r="D60" s="179"/>
      <c r="E60" s="179"/>
      <c r="F60" s="179"/>
      <c r="G60" s="179"/>
      <c r="H60" s="179"/>
      <c r="I60" s="179"/>
      <c r="J60" s="179"/>
      <c r="K60" s="179"/>
      <c r="L60" s="179"/>
      <c r="M60" s="179"/>
      <c r="N60" s="179"/>
      <c r="O60" s="27">
        <v>3</v>
      </c>
      <c r="P60" s="39"/>
      <c r="Q60" s="27" t="str">
        <f t="shared" si="0"/>
        <v/>
      </c>
      <c r="R60" s="29"/>
      <c r="S60" s="29"/>
      <c r="T60" s="30" t="str">
        <f t="shared" si="1"/>
        <v/>
      </c>
      <c r="U60" s="29"/>
      <c r="V60" s="29"/>
      <c r="W60" s="29"/>
      <c r="X60" s="31" t="str">
        <f t="shared" ref="X60:X63" si="44">IFERROR(IF(AND(Q59="Probabilidad",Q60="Probabilidad"),(Z59-(+Z59*T60)),IF(AND(Q59="Impacto",Q60="Probabilidad"),(Z58-(+Z58*T60)),IF(Q60="Impacto",Z59,""))),"")</f>
        <v/>
      </c>
      <c r="Y60" s="32" t="str">
        <f t="shared" si="5"/>
        <v/>
      </c>
      <c r="Z60" s="33" t="str">
        <f t="shared" si="2"/>
        <v/>
      </c>
      <c r="AA60" s="32" t="str">
        <f t="shared" si="3"/>
        <v/>
      </c>
      <c r="AB60" s="33" t="str">
        <f t="shared" ref="AB60:AB63" si="45">IFERROR(IF(AND(Q59="Impacto",Q60="Impacto"),(AB59-(+AB59*T60)),IF(AND(Q59="Probabilidad",Q60="Impacto"),(AB58-(+AB58*T60)),IF(Q60="Probabilidad",AB59,""))),"")</f>
        <v/>
      </c>
      <c r="AC60" s="34" t="str">
        <f t="shared" si="7"/>
        <v/>
      </c>
      <c r="AD60" s="35"/>
      <c r="AE60" s="36"/>
      <c r="AF60" s="27"/>
      <c r="AG60" s="37"/>
      <c r="AH60" s="37"/>
      <c r="AI60" s="36"/>
      <c r="AJ60" s="27"/>
      <c r="AK60" s="21"/>
      <c r="AL60" s="21"/>
      <c r="AM60" s="21"/>
      <c r="AN60" s="21"/>
      <c r="AO60" s="21"/>
      <c r="AP60" s="21"/>
      <c r="AQ60" s="21"/>
      <c r="AR60" s="21"/>
      <c r="AS60" s="21"/>
      <c r="AT60" s="21"/>
      <c r="AU60" s="21"/>
      <c r="AV60" s="21"/>
      <c r="AW60" s="21"/>
      <c r="AX60" s="21"/>
      <c r="AY60" s="21"/>
      <c r="AZ60" s="21"/>
      <c r="BA60" s="21"/>
      <c r="BB60" s="21"/>
      <c r="BC60" s="21"/>
      <c r="BD60" s="21"/>
    </row>
    <row r="61" spans="1:56" ht="151.5" customHeight="1" x14ac:dyDescent="0.3">
      <c r="A61" s="179"/>
      <c r="B61" s="179"/>
      <c r="C61" s="179"/>
      <c r="D61" s="179"/>
      <c r="E61" s="179"/>
      <c r="F61" s="179"/>
      <c r="G61" s="179"/>
      <c r="H61" s="179"/>
      <c r="I61" s="179"/>
      <c r="J61" s="179"/>
      <c r="K61" s="179"/>
      <c r="L61" s="179"/>
      <c r="M61" s="179"/>
      <c r="N61" s="179"/>
      <c r="O61" s="27">
        <v>4</v>
      </c>
      <c r="P61" s="28"/>
      <c r="Q61" s="27" t="str">
        <f t="shared" si="0"/>
        <v/>
      </c>
      <c r="R61" s="29"/>
      <c r="S61" s="29"/>
      <c r="T61" s="30" t="str">
        <f t="shared" si="1"/>
        <v/>
      </c>
      <c r="U61" s="29"/>
      <c r="V61" s="29"/>
      <c r="W61" s="29"/>
      <c r="X61" s="31" t="str">
        <f t="shared" si="44"/>
        <v/>
      </c>
      <c r="Y61" s="32" t="str">
        <f t="shared" si="5"/>
        <v/>
      </c>
      <c r="Z61" s="33" t="str">
        <f t="shared" si="2"/>
        <v/>
      </c>
      <c r="AA61" s="32" t="str">
        <f t="shared" si="3"/>
        <v/>
      </c>
      <c r="AB61" s="33" t="str">
        <f t="shared" si="45"/>
        <v/>
      </c>
      <c r="AC61" s="34" t="str">
        <f t="shared" si="7"/>
        <v/>
      </c>
      <c r="AD61" s="35"/>
      <c r="AE61" s="36"/>
      <c r="AF61" s="27"/>
      <c r="AG61" s="37"/>
      <c r="AH61" s="37"/>
      <c r="AI61" s="36"/>
      <c r="AJ61" s="27"/>
      <c r="AK61" s="21"/>
      <c r="AL61" s="21"/>
      <c r="AM61" s="21"/>
      <c r="AN61" s="21"/>
      <c r="AO61" s="21"/>
      <c r="AP61" s="21"/>
      <c r="AQ61" s="21"/>
      <c r="AR61" s="21"/>
      <c r="AS61" s="21"/>
      <c r="AT61" s="21"/>
      <c r="AU61" s="21"/>
      <c r="AV61" s="21"/>
      <c r="AW61" s="21"/>
      <c r="AX61" s="21"/>
      <c r="AY61" s="21"/>
      <c r="AZ61" s="21"/>
      <c r="BA61" s="21"/>
      <c r="BB61" s="21"/>
      <c r="BC61" s="21"/>
      <c r="BD61" s="21"/>
    </row>
    <row r="62" spans="1:56" ht="151.5" customHeight="1" x14ac:dyDescent="0.3">
      <c r="A62" s="179"/>
      <c r="B62" s="179"/>
      <c r="C62" s="179"/>
      <c r="D62" s="179"/>
      <c r="E62" s="179"/>
      <c r="F62" s="179"/>
      <c r="G62" s="179"/>
      <c r="H62" s="179"/>
      <c r="I62" s="179"/>
      <c r="J62" s="179"/>
      <c r="K62" s="179"/>
      <c r="L62" s="179"/>
      <c r="M62" s="179"/>
      <c r="N62" s="179"/>
      <c r="O62" s="27">
        <v>5</v>
      </c>
      <c r="P62" s="28"/>
      <c r="Q62" s="27" t="str">
        <f t="shared" si="0"/>
        <v/>
      </c>
      <c r="R62" s="29"/>
      <c r="S62" s="29"/>
      <c r="T62" s="30" t="str">
        <f t="shared" si="1"/>
        <v/>
      </c>
      <c r="U62" s="29"/>
      <c r="V62" s="29"/>
      <c r="W62" s="29"/>
      <c r="X62" s="31" t="str">
        <f t="shared" si="44"/>
        <v/>
      </c>
      <c r="Y62" s="32" t="str">
        <f t="shared" si="5"/>
        <v/>
      </c>
      <c r="Z62" s="33" t="str">
        <f t="shared" si="2"/>
        <v/>
      </c>
      <c r="AA62" s="32" t="str">
        <f t="shared" si="3"/>
        <v/>
      </c>
      <c r="AB62" s="33" t="str">
        <f t="shared" si="45"/>
        <v/>
      </c>
      <c r="AC62" s="34" t="str">
        <f t="shared" si="7"/>
        <v/>
      </c>
      <c r="AD62" s="35"/>
      <c r="AE62" s="36"/>
      <c r="AF62" s="27"/>
      <c r="AG62" s="37"/>
      <c r="AH62" s="37"/>
      <c r="AI62" s="36"/>
      <c r="AJ62" s="27"/>
      <c r="AK62" s="21"/>
      <c r="AL62" s="21"/>
      <c r="AM62" s="21"/>
      <c r="AN62" s="21"/>
      <c r="AO62" s="21"/>
      <c r="AP62" s="21"/>
      <c r="AQ62" s="21"/>
      <c r="AR62" s="21"/>
      <c r="AS62" s="21"/>
      <c r="AT62" s="21"/>
      <c r="AU62" s="21"/>
      <c r="AV62" s="21"/>
      <c r="AW62" s="21"/>
      <c r="AX62" s="21"/>
      <c r="AY62" s="21"/>
      <c r="AZ62" s="21"/>
      <c r="BA62" s="21"/>
      <c r="BB62" s="21"/>
      <c r="BC62" s="21"/>
      <c r="BD62" s="21"/>
    </row>
    <row r="63" spans="1:56" ht="151.5" customHeight="1" x14ac:dyDescent="0.3">
      <c r="A63" s="180"/>
      <c r="B63" s="180"/>
      <c r="C63" s="180"/>
      <c r="D63" s="180"/>
      <c r="E63" s="180"/>
      <c r="F63" s="180"/>
      <c r="G63" s="180"/>
      <c r="H63" s="180"/>
      <c r="I63" s="180"/>
      <c r="J63" s="180"/>
      <c r="K63" s="180"/>
      <c r="L63" s="180"/>
      <c r="M63" s="180"/>
      <c r="N63" s="180"/>
      <c r="O63" s="27">
        <v>6</v>
      </c>
      <c r="P63" s="28"/>
      <c r="Q63" s="27" t="str">
        <f t="shared" si="0"/>
        <v/>
      </c>
      <c r="R63" s="29"/>
      <c r="S63" s="29"/>
      <c r="T63" s="30" t="str">
        <f t="shared" si="1"/>
        <v/>
      </c>
      <c r="U63" s="29"/>
      <c r="V63" s="29"/>
      <c r="W63" s="29"/>
      <c r="X63" s="31" t="str">
        <f t="shared" si="44"/>
        <v/>
      </c>
      <c r="Y63" s="32" t="str">
        <f t="shared" si="5"/>
        <v/>
      </c>
      <c r="Z63" s="33" t="str">
        <f t="shared" si="2"/>
        <v/>
      </c>
      <c r="AA63" s="32" t="str">
        <f t="shared" si="3"/>
        <v/>
      </c>
      <c r="AB63" s="33" t="str">
        <f t="shared" si="45"/>
        <v/>
      </c>
      <c r="AC63" s="34" t="str">
        <f t="shared" si="7"/>
        <v/>
      </c>
      <c r="AD63" s="35"/>
      <c r="AE63" s="36"/>
      <c r="AF63" s="27"/>
      <c r="AG63" s="37"/>
      <c r="AH63" s="37"/>
      <c r="AI63" s="36"/>
      <c r="AJ63" s="27"/>
      <c r="AK63" s="21"/>
      <c r="AL63" s="21"/>
      <c r="AM63" s="21"/>
      <c r="AN63" s="21"/>
      <c r="AO63" s="21"/>
      <c r="AP63" s="21"/>
      <c r="AQ63" s="21"/>
      <c r="AR63" s="21"/>
      <c r="AS63" s="21"/>
      <c r="AT63" s="21"/>
      <c r="AU63" s="21"/>
      <c r="AV63" s="21"/>
      <c r="AW63" s="21"/>
      <c r="AX63" s="21"/>
      <c r="AY63" s="21"/>
      <c r="AZ63" s="21"/>
      <c r="BA63" s="21"/>
      <c r="BB63" s="21"/>
      <c r="BC63" s="21"/>
      <c r="BD63" s="21"/>
    </row>
    <row r="64" spans="1:56" ht="151.5" customHeight="1" x14ac:dyDescent="0.3">
      <c r="A64" s="183">
        <v>9</v>
      </c>
      <c r="B64" s="181"/>
      <c r="C64" s="181"/>
      <c r="D64" s="181"/>
      <c r="E64" s="181"/>
      <c r="F64" s="181"/>
      <c r="G64" s="183"/>
      <c r="H64" s="182" t="str">
        <f>IF(G64&lt;=0,"",IF(G64&lt;=2,"Muy Baja",IF(G64&lt;=24,"Baja",IF(G64&lt;=500,"Media",IF(G64&lt;=5000,"Alta","Muy Alta")))))</f>
        <v/>
      </c>
      <c r="I64" s="178" t="str">
        <f>IF(H64="","",IF(H64="Muy Baja",0.2,IF(H64="Baja",0.4,IF(H64="Media",0.6,IF(H64="Alta",0.8,IF(H64="Muy Alta",1,))))))</f>
        <v/>
      </c>
      <c r="J64" s="178"/>
      <c r="K64" s="178">
        <f ca="1">IF(NOT(ISERROR(MATCH(J64,'TABLA DE IMPACTO'!$B$221:$B$223,0))),'TABLA DE IMPACTO'!$F$223&amp;"Por favor no seleccionar los criterios de impacto(Afectación Económica o presupuestal y Pérdida Reputacional)",J64)</f>
        <v>0</v>
      </c>
      <c r="L64" s="182" t="str">
        <f ca="1">IF(OR(K64='TABLA DE IMPACTO'!$C$11,K64='TABLA DE IMPACTO'!$D$11),"Leve",IF(OR(K64='TABLA DE IMPACTO'!$C$12,K64='TABLA DE IMPACTO'!$D$12),"Menor",IF(OR(K64='TABLA DE IMPACTO'!$C$13,K64='TABLA DE IMPACTO'!$D$13),"Moderado",IF(OR(K64='TABLA DE IMPACTO'!$C$14,K64='TABLA DE IMPACTO'!$D$14),"Mayor",IF(OR(K64='TABLA DE IMPACTO'!$C$15,K64='TABLA DE IMPACTO'!$D$15),"Catastrófico","")))))</f>
        <v/>
      </c>
      <c r="M64" s="178" t="str">
        <f ca="1">IF(L64="","",IF(L64="Leve",0.2,IF(L64="Menor",0.4,IF(L64="Moderado",0.6,IF(L64="Mayor",0.8,IF(L64="Catastrófico",1,))))))</f>
        <v/>
      </c>
      <c r="N64" s="20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27">
        <v>1</v>
      </c>
      <c r="P64" s="28"/>
      <c r="Q64" s="27" t="str">
        <f t="shared" si="0"/>
        <v/>
      </c>
      <c r="R64" s="29"/>
      <c r="S64" s="29"/>
      <c r="T64" s="30" t="str">
        <f t="shared" si="1"/>
        <v/>
      </c>
      <c r="U64" s="29"/>
      <c r="V64" s="29"/>
      <c r="W64" s="29"/>
      <c r="X64" s="31" t="str">
        <f>IFERROR(IF(Q64="Probabilidad",(I64-(+I64*T64)),IF(Q64="Impacto",I64,"")),"")</f>
        <v/>
      </c>
      <c r="Y64" s="32" t="str">
        <f t="shared" si="5"/>
        <v/>
      </c>
      <c r="Z64" s="33" t="str">
        <f t="shared" si="2"/>
        <v/>
      </c>
      <c r="AA64" s="32" t="str">
        <f t="shared" si="3"/>
        <v/>
      </c>
      <c r="AB64" s="33" t="str">
        <f>IFERROR(IF(Q64="Impacto",(M64-(+M64*T64)),IF(Q64="Probabilidad",M64,"")),"")</f>
        <v/>
      </c>
      <c r="AC64" s="34" t="str">
        <f t="shared" si="7"/>
        <v/>
      </c>
      <c r="AD64" s="35"/>
      <c r="AE64" s="36"/>
      <c r="AF64" s="27"/>
      <c r="AG64" s="37"/>
      <c r="AH64" s="37"/>
      <c r="AI64" s="36"/>
      <c r="AJ64" s="27"/>
      <c r="AK64" s="21"/>
      <c r="AL64" s="21"/>
      <c r="AM64" s="21"/>
      <c r="AN64" s="21"/>
      <c r="AO64" s="21"/>
      <c r="AP64" s="21"/>
      <c r="AQ64" s="21"/>
      <c r="AR64" s="21"/>
      <c r="AS64" s="21"/>
      <c r="AT64" s="21"/>
      <c r="AU64" s="21"/>
      <c r="AV64" s="21"/>
      <c r="AW64" s="21"/>
      <c r="AX64" s="21"/>
      <c r="AY64" s="21"/>
      <c r="AZ64" s="21"/>
      <c r="BA64" s="21"/>
      <c r="BB64" s="21"/>
      <c r="BC64" s="21"/>
      <c r="BD64" s="21"/>
    </row>
    <row r="65" spans="1:56" ht="151.5" customHeight="1" x14ac:dyDescent="0.3">
      <c r="A65" s="179"/>
      <c r="B65" s="179"/>
      <c r="C65" s="179"/>
      <c r="D65" s="179"/>
      <c r="E65" s="179"/>
      <c r="F65" s="179"/>
      <c r="G65" s="179"/>
      <c r="H65" s="179"/>
      <c r="I65" s="179"/>
      <c r="J65" s="179"/>
      <c r="K65" s="179"/>
      <c r="L65" s="179"/>
      <c r="M65" s="179"/>
      <c r="N65" s="179"/>
      <c r="O65" s="27">
        <v>2</v>
      </c>
      <c r="P65" s="28"/>
      <c r="Q65" s="27" t="str">
        <f t="shared" si="0"/>
        <v/>
      </c>
      <c r="R65" s="29"/>
      <c r="S65" s="29"/>
      <c r="T65" s="30" t="str">
        <f t="shared" si="1"/>
        <v/>
      </c>
      <c r="U65" s="29"/>
      <c r="V65" s="29"/>
      <c r="W65" s="29"/>
      <c r="X65" s="31" t="str">
        <f>IFERROR(IF(AND(Q64="Probabilidad",Q65="Probabilidad"),(Z64-(+Z64*T65)),IF(Q65="Probabilidad",(I64-(+I64*T65)),IF(Q65="Impacto",Z64,""))),"")</f>
        <v/>
      </c>
      <c r="Y65" s="32" t="str">
        <f t="shared" si="5"/>
        <v/>
      </c>
      <c r="Z65" s="33" t="str">
        <f t="shared" si="2"/>
        <v/>
      </c>
      <c r="AA65" s="32" t="str">
        <f t="shared" si="3"/>
        <v/>
      </c>
      <c r="AB65" s="33" t="str">
        <f>IFERROR(IF(AND(Q64="Impacto",Q65="Impacto"),(AB58-(+AB58*T65)),IF(Q65="Impacto",($M$64-(+$M$64*T65)),IF(Q65="Probabilidad",AB64,""))),"")</f>
        <v/>
      </c>
      <c r="AC65" s="34" t="str">
        <f t="shared" si="7"/>
        <v/>
      </c>
      <c r="AD65" s="35"/>
      <c r="AE65" s="36"/>
      <c r="AF65" s="27"/>
      <c r="AG65" s="37"/>
      <c r="AH65" s="37"/>
      <c r="AI65" s="36"/>
      <c r="AJ65" s="27"/>
      <c r="AK65" s="21"/>
      <c r="AL65" s="21"/>
      <c r="AM65" s="21"/>
      <c r="AN65" s="21"/>
      <c r="AO65" s="21"/>
      <c r="AP65" s="21"/>
      <c r="AQ65" s="21"/>
      <c r="AR65" s="21"/>
      <c r="AS65" s="21"/>
      <c r="AT65" s="21"/>
      <c r="AU65" s="21"/>
      <c r="AV65" s="21"/>
      <c r="AW65" s="21"/>
      <c r="AX65" s="21"/>
      <c r="AY65" s="21"/>
      <c r="AZ65" s="21"/>
      <c r="BA65" s="21"/>
      <c r="BB65" s="21"/>
      <c r="BC65" s="21"/>
      <c r="BD65" s="21"/>
    </row>
    <row r="66" spans="1:56" ht="151.5" customHeight="1" x14ac:dyDescent="0.3">
      <c r="A66" s="179"/>
      <c r="B66" s="179"/>
      <c r="C66" s="179"/>
      <c r="D66" s="179"/>
      <c r="E66" s="179"/>
      <c r="F66" s="179"/>
      <c r="G66" s="179"/>
      <c r="H66" s="179"/>
      <c r="I66" s="179"/>
      <c r="J66" s="179"/>
      <c r="K66" s="179"/>
      <c r="L66" s="179"/>
      <c r="M66" s="179"/>
      <c r="N66" s="179"/>
      <c r="O66" s="27">
        <v>3</v>
      </c>
      <c r="P66" s="39"/>
      <c r="Q66" s="27" t="str">
        <f t="shared" si="0"/>
        <v/>
      </c>
      <c r="R66" s="29"/>
      <c r="S66" s="29"/>
      <c r="T66" s="30" t="str">
        <f t="shared" si="1"/>
        <v/>
      </c>
      <c r="U66" s="29"/>
      <c r="V66" s="29"/>
      <c r="W66" s="29"/>
      <c r="X66" s="31" t="str">
        <f t="shared" ref="X66:X69" si="46">IFERROR(IF(AND(Q65="Probabilidad",Q66="Probabilidad"),(Z65-(+Z65*T66)),IF(AND(Q65="Impacto",Q66="Probabilidad"),(Z64-(+Z64*T66)),IF(Q66="Impacto",Z65,""))),"")</f>
        <v/>
      </c>
      <c r="Y66" s="32" t="str">
        <f t="shared" si="5"/>
        <v/>
      </c>
      <c r="Z66" s="33" t="str">
        <f t="shared" si="2"/>
        <v/>
      </c>
      <c r="AA66" s="32" t="str">
        <f t="shared" si="3"/>
        <v/>
      </c>
      <c r="AB66" s="33" t="str">
        <f t="shared" ref="AB66:AB69" si="47">IFERROR(IF(AND(Q65="Impacto",Q66="Impacto"),(AB65-(+AB65*T66)),IF(AND(Q65="Probabilidad",Q66="Impacto"),(AB64-(+AB64*T66)),IF(Q66="Probabilidad",AB65,""))),"")</f>
        <v/>
      </c>
      <c r="AC66" s="34" t="str">
        <f t="shared" si="7"/>
        <v/>
      </c>
      <c r="AD66" s="35"/>
      <c r="AE66" s="36"/>
      <c r="AF66" s="27"/>
      <c r="AG66" s="37"/>
      <c r="AH66" s="37"/>
      <c r="AI66" s="36"/>
      <c r="AJ66" s="27"/>
      <c r="AK66" s="21"/>
      <c r="AL66" s="21"/>
      <c r="AM66" s="21"/>
      <c r="AN66" s="21"/>
      <c r="AO66" s="21"/>
      <c r="AP66" s="21"/>
      <c r="AQ66" s="21"/>
      <c r="AR66" s="21"/>
      <c r="AS66" s="21"/>
      <c r="AT66" s="21"/>
      <c r="AU66" s="21"/>
      <c r="AV66" s="21"/>
      <c r="AW66" s="21"/>
      <c r="AX66" s="21"/>
      <c r="AY66" s="21"/>
      <c r="AZ66" s="21"/>
      <c r="BA66" s="21"/>
      <c r="BB66" s="21"/>
      <c r="BC66" s="21"/>
      <c r="BD66" s="21"/>
    </row>
    <row r="67" spans="1:56" ht="151.5" customHeight="1" x14ac:dyDescent="0.3">
      <c r="A67" s="179"/>
      <c r="B67" s="179"/>
      <c r="C67" s="179"/>
      <c r="D67" s="179"/>
      <c r="E67" s="179"/>
      <c r="F67" s="179"/>
      <c r="G67" s="179"/>
      <c r="H67" s="179"/>
      <c r="I67" s="179"/>
      <c r="J67" s="179"/>
      <c r="K67" s="179"/>
      <c r="L67" s="179"/>
      <c r="M67" s="179"/>
      <c r="N67" s="179"/>
      <c r="O67" s="27">
        <v>4</v>
      </c>
      <c r="P67" s="28"/>
      <c r="Q67" s="27" t="str">
        <f t="shared" si="0"/>
        <v/>
      </c>
      <c r="R67" s="29"/>
      <c r="S67" s="29"/>
      <c r="T67" s="30" t="str">
        <f t="shared" si="1"/>
        <v/>
      </c>
      <c r="U67" s="29"/>
      <c r="V67" s="29"/>
      <c r="W67" s="29"/>
      <c r="X67" s="31" t="str">
        <f t="shared" si="46"/>
        <v/>
      </c>
      <c r="Y67" s="32" t="str">
        <f t="shared" si="5"/>
        <v/>
      </c>
      <c r="Z67" s="33" t="str">
        <f t="shared" si="2"/>
        <v/>
      </c>
      <c r="AA67" s="32" t="str">
        <f t="shared" si="3"/>
        <v/>
      </c>
      <c r="AB67" s="33" t="str">
        <f t="shared" si="47"/>
        <v/>
      </c>
      <c r="AC67" s="34" t="str">
        <f t="shared" si="7"/>
        <v/>
      </c>
      <c r="AD67" s="35"/>
      <c r="AE67" s="36"/>
      <c r="AF67" s="27"/>
      <c r="AG67" s="37"/>
      <c r="AH67" s="37"/>
      <c r="AI67" s="36"/>
      <c r="AJ67" s="27"/>
      <c r="AK67" s="21"/>
      <c r="AL67" s="21"/>
      <c r="AM67" s="21"/>
      <c r="AN67" s="21"/>
      <c r="AO67" s="21"/>
      <c r="AP67" s="21"/>
      <c r="AQ67" s="21"/>
      <c r="AR67" s="21"/>
      <c r="AS67" s="21"/>
      <c r="AT67" s="21"/>
      <c r="AU67" s="21"/>
      <c r="AV67" s="21"/>
      <c r="AW67" s="21"/>
      <c r="AX67" s="21"/>
      <c r="AY67" s="21"/>
      <c r="AZ67" s="21"/>
      <c r="BA67" s="21"/>
      <c r="BB67" s="21"/>
      <c r="BC67" s="21"/>
      <c r="BD67" s="21"/>
    </row>
    <row r="68" spans="1:56" ht="151.5" customHeight="1" x14ac:dyDescent="0.3">
      <c r="A68" s="179"/>
      <c r="B68" s="179"/>
      <c r="C68" s="179"/>
      <c r="D68" s="179"/>
      <c r="E68" s="179"/>
      <c r="F68" s="179"/>
      <c r="G68" s="179"/>
      <c r="H68" s="179"/>
      <c r="I68" s="179"/>
      <c r="J68" s="179"/>
      <c r="K68" s="179"/>
      <c r="L68" s="179"/>
      <c r="M68" s="179"/>
      <c r="N68" s="179"/>
      <c r="O68" s="27">
        <v>5</v>
      </c>
      <c r="P68" s="28"/>
      <c r="Q68" s="27" t="str">
        <f t="shared" si="0"/>
        <v/>
      </c>
      <c r="R68" s="29"/>
      <c r="S68" s="29"/>
      <c r="T68" s="30" t="str">
        <f t="shared" si="1"/>
        <v/>
      </c>
      <c r="U68" s="29"/>
      <c r="V68" s="29"/>
      <c r="W68" s="29"/>
      <c r="X68" s="31" t="str">
        <f t="shared" si="46"/>
        <v/>
      </c>
      <c r="Y68" s="32" t="str">
        <f t="shared" si="5"/>
        <v/>
      </c>
      <c r="Z68" s="33" t="str">
        <f t="shared" si="2"/>
        <v/>
      </c>
      <c r="AA68" s="32" t="str">
        <f t="shared" si="3"/>
        <v/>
      </c>
      <c r="AB68" s="33" t="str">
        <f t="shared" si="47"/>
        <v/>
      </c>
      <c r="AC68" s="34" t="str">
        <f t="shared" si="7"/>
        <v/>
      </c>
      <c r="AD68" s="35"/>
      <c r="AE68" s="36"/>
      <c r="AF68" s="27"/>
      <c r="AG68" s="37"/>
      <c r="AH68" s="37"/>
      <c r="AI68" s="36"/>
      <c r="AJ68" s="27"/>
      <c r="AK68" s="21"/>
      <c r="AL68" s="21"/>
      <c r="AM68" s="21"/>
      <c r="AN68" s="21"/>
      <c r="AO68" s="21"/>
      <c r="AP68" s="21"/>
      <c r="AQ68" s="21"/>
      <c r="AR68" s="21"/>
      <c r="AS68" s="21"/>
      <c r="AT68" s="21"/>
      <c r="AU68" s="21"/>
      <c r="AV68" s="21"/>
      <c r="AW68" s="21"/>
      <c r="AX68" s="21"/>
      <c r="AY68" s="21"/>
      <c r="AZ68" s="21"/>
      <c r="BA68" s="21"/>
      <c r="BB68" s="21"/>
      <c r="BC68" s="21"/>
      <c r="BD68" s="21"/>
    </row>
    <row r="69" spans="1:56" ht="151.5" customHeight="1" x14ac:dyDescent="0.3">
      <c r="A69" s="180"/>
      <c r="B69" s="180"/>
      <c r="C69" s="180"/>
      <c r="D69" s="180"/>
      <c r="E69" s="180"/>
      <c r="F69" s="180"/>
      <c r="G69" s="180"/>
      <c r="H69" s="180"/>
      <c r="I69" s="180"/>
      <c r="J69" s="180"/>
      <c r="K69" s="180"/>
      <c r="L69" s="180"/>
      <c r="M69" s="180"/>
      <c r="N69" s="180"/>
      <c r="O69" s="27">
        <v>6</v>
      </c>
      <c r="P69" s="28"/>
      <c r="Q69" s="27" t="str">
        <f t="shared" si="0"/>
        <v/>
      </c>
      <c r="R69" s="29"/>
      <c r="S69" s="29"/>
      <c r="T69" s="30" t="str">
        <f t="shared" si="1"/>
        <v/>
      </c>
      <c r="U69" s="29"/>
      <c r="V69" s="29"/>
      <c r="W69" s="29"/>
      <c r="X69" s="31" t="str">
        <f t="shared" si="46"/>
        <v/>
      </c>
      <c r="Y69" s="32" t="str">
        <f t="shared" si="5"/>
        <v/>
      </c>
      <c r="Z69" s="33" t="str">
        <f t="shared" si="2"/>
        <v/>
      </c>
      <c r="AA69" s="32" t="str">
        <f t="shared" si="3"/>
        <v/>
      </c>
      <c r="AB69" s="33" t="str">
        <f t="shared" si="47"/>
        <v/>
      </c>
      <c r="AC69" s="34" t="str">
        <f t="shared" si="7"/>
        <v/>
      </c>
      <c r="AD69" s="35"/>
      <c r="AE69" s="36"/>
      <c r="AF69" s="27"/>
      <c r="AG69" s="37"/>
      <c r="AH69" s="37"/>
      <c r="AI69" s="36"/>
      <c r="AJ69" s="27"/>
      <c r="AK69" s="21"/>
      <c r="AL69" s="21"/>
      <c r="AM69" s="21"/>
      <c r="AN69" s="21"/>
      <c r="AO69" s="21"/>
      <c r="AP69" s="21"/>
      <c r="AQ69" s="21"/>
      <c r="AR69" s="21"/>
      <c r="AS69" s="21"/>
      <c r="AT69" s="21"/>
      <c r="AU69" s="21"/>
      <c r="AV69" s="21"/>
      <c r="AW69" s="21"/>
      <c r="AX69" s="21"/>
      <c r="AY69" s="21"/>
      <c r="AZ69" s="21"/>
      <c r="BA69" s="21"/>
      <c r="BB69" s="21"/>
      <c r="BC69" s="21"/>
      <c r="BD69" s="21"/>
    </row>
    <row r="70" spans="1:56" ht="151.5" customHeight="1" x14ac:dyDescent="0.3">
      <c r="A70" s="183">
        <v>10</v>
      </c>
      <c r="B70" s="181"/>
      <c r="C70" s="181"/>
      <c r="D70" s="181"/>
      <c r="E70" s="181"/>
      <c r="F70" s="181"/>
      <c r="G70" s="183"/>
      <c r="H70" s="182" t="str">
        <f>IF(G70&lt;=0,"",IF(G70&lt;=2,"Muy Baja",IF(G70&lt;=24,"Baja",IF(G70&lt;=500,"Media",IF(G70&lt;=5000,"Alta","Muy Alta")))))</f>
        <v/>
      </c>
      <c r="I70" s="178" t="str">
        <f>IF(H70="","",IF(H70="Muy Baja",0.2,IF(H70="Baja",0.4,IF(H70="Media",0.6,IF(H70="Alta",0.8,IF(H70="Muy Alta",1,))))))</f>
        <v/>
      </c>
      <c r="J70" s="178"/>
      <c r="K70" s="178">
        <f ca="1">IF(NOT(ISERROR(MATCH(J70,'TABLA DE IMPACTO'!$B$221:$B$223,0))),'TABLA DE IMPACTO'!$F$223&amp;"Por favor no seleccionar los criterios de impacto(Afectación Económica o presupuestal y Pérdida Reputacional)",J70)</f>
        <v>0</v>
      </c>
      <c r="L70" s="182" t="str">
        <f ca="1">IF(OR(K70='TABLA DE IMPACTO'!$C$11,K70='TABLA DE IMPACTO'!$D$11),"Leve",IF(OR(K70='TABLA DE IMPACTO'!$C$12,K70='TABLA DE IMPACTO'!$D$12),"Menor",IF(OR(K70='TABLA DE IMPACTO'!$C$13,K70='TABLA DE IMPACTO'!$D$13),"Moderado",IF(OR(K70='TABLA DE IMPACTO'!$C$14,K70='TABLA DE IMPACTO'!$D$14),"Mayor",IF(OR(K70='TABLA DE IMPACTO'!$C$15,K70='TABLA DE IMPACTO'!$D$15),"Catastrófico","")))))</f>
        <v/>
      </c>
      <c r="M70" s="178" t="str">
        <f ca="1">IF(L70="","",IF(L70="Leve",0.2,IF(L70="Menor",0.4,IF(L70="Moderado",0.6,IF(L70="Mayor",0.8,IF(L70="Catastrófico",1,))))))</f>
        <v/>
      </c>
      <c r="N70" s="203" t="str">
        <f ca="1">IF(OR(AND(H70="Muy Baja",L70="Leve"),AND(H70="Muy Baja",L70="Menor"),AND(H70="Baja",L70="Leve")),"Bajo",IF(OR(AND(H70="Muy baja",L70="Moderado"),AND(H70="Baja",L70="Menor"),AND(H70="Baja",L70="Moderado"),AND(H70="Media",L70="Leve"),AND(H70="Media",L70="Menor"),AND(H70="Media",L70="Moderado"),AND(H70="Alta",L70="Leve"),AND(H70="Alta",L70="Menor")),"Moderado",IF(OR(AND(H70="Muy Baja",L70="Mayor"),AND(H70="Baja",L70="Mayor"),AND(H70="Media",L70="Mayor"),AND(H70="Alta",L70="Moderado"),AND(H70="Alta",L70="Mayor"),AND(H70="Muy Alta",L70="Leve"),AND(H70="Muy Alta",L70="Menor"),AND(H70="Muy Alta",L70="Moderado"),AND(H70="Muy Alta",L70="Mayor")),"Alto",IF(OR(AND(H70="Muy Baja",L70="Catastrófico"),AND(H70="Baja",L70="Catastrófico"),AND(H70="Media",L70="Catastrófico"),AND(H70="Alta",L70="Catastrófico"),AND(H70="Muy Alta",L70="Catastrófico")),"Extremo",""))))</f>
        <v/>
      </c>
      <c r="O70" s="27">
        <v>1</v>
      </c>
      <c r="P70" s="28"/>
      <c r="Q70" s="27" t="str">
        <f t="shared" si="0"/>
        <v/>
      </c>
      <c r="R70" s="29"/>
      <c r="S70" s="29"/>
      <c r="T70" s="30" t="str">
        <f t="shared" si="1"/>
        <v/>
      </c>
      <c r="U70" s="29"/>
      <c r="V70" s="29"/>
      <c r="W70" s="29"/>
      <c r="X70" s="31" t="str">
        <f>IFERROR(IF(Q70="Probabilidad",(I70-(+I70*T70)),IF(Q70="Impacto",I70,"")),"")</f>
        <v/>
      </c>
      <c r="Y70" s="32" t="str">
        <f t="shared" si="5"/>
        <v/>
      </c>
      <c r="Z70" s="33" t="str">
        <f t="shared" si="2"/>
        <v/>
      </c>
      <c r="AA70" s="32" t="str">
        <f t="shared" si="3"/>
        <v/>
      </c>
      <c r="AB70" s="33" t="str">
        <f>IFERROR(IF(Q70="Impacto",(M70-(+M70*T70)),IF(Q70="Probabilidad",M70,"")),"")</f>
        <v/>
      </c>
      <c r="AC70" s="34" t="str">
        <f t="shared" si="7"/>
        <v/>
      </c>
      <c r="AD70" s="35"/>
      <c r="AE70" s="36"/>
      <c r="AF70" s="27"/>
      <c r="AG70" s="37"/>
      <c r="AH70" s="37"/>
      <c r="AI70" s="36"/>
      <c r="AJ70" s="27"/>
      <c r="AK70" s="21"/>
      <c r="AL70" s="21"/>
      <c r="AM70" s="21"/>
      <c r="AN70" s="21"/>
      <c r="AO70" s="21"/>
      <c r="AP70" s="21"/>
      <c r="AQ70" s="21"/>
      <c r="AR70" s="21"/>
      <c r="AS70" s="21"/>
      <c r="AT70" s="21"/>
      <c r="AU70" s="21"/>
      <c r="AV70" s="21"/>
      <c r="AW70" s="21"/>
      <c r="AX70" s="21"/>
      <c r="AY70" s="21"/>
      <c r="AZ70" s="21"/>
      <c r="BA70" s="21"/>
      <c r="BB70" s="21"/>
      <c r="BC70" s="21"/>
      <c r="BD70" s="21"/>
    </row>
    <row r="71" spans="1:56" ht="151.5" customHeight="1" x14ac:dyDescent="0.3">
      <c r="A71" s="179"/>
      <c r="B71" s="179"/>
      <c r="C71" s="179"/>
      <c r="D71" s="179"/>
      <c r="E71" s="179"/>
      <c r="F71" s="179"/>
      <c r="G71" s="179"/>
      <c r="H71" s="179"/>
      <c r="I71" s="179"/>
      <c r="J71" s="179"/>
      <c r="K71" s="179"/>
      <c r="L71" s="179"/>
      <c r="M71" s="179"/>
      <c r="N71" s="179"/>
      <c r="O71" s="27">
        <v>2</v>
      </c>
      <c r="P71" s="28"/>
      <c r="Q71" s="27" t="str">
        <f t="shared" si="0"/>
        <v/>
      </c>
      <c r="R71" s="29"/>
      <c r="S71" s="29"/>
      <c r="T71" s="30" t="str">
        <f t="shared" si="1"/>
        <v/>
      </c>
      <c r="U71" s="29"/>
      <c r="V71" s="29"/>
      <c r="W71" s="29"/>
      <c r="X71" s="31" t="str">
        <f>IFERROR(IF(AND(Q70="Probabilidad",Q71="Probabilidad"),(Z70-(+Z70*T71)),IF(Q71="Probabilidad",(I70-(+I70*T71)),IF(Q71="Impacto",Z70,""))),"")</f>
        <v/>
      </c>
      <c r="Y71" s="32" t="str">
        <f t="shared" si="5"/>
        <v/>
      </c>
      <c r="Z71" s="33" t="str">
        <f t="shared" si="2"/>
        <v/>
      </c>
      <c r="AA71" s="32" t="str">
        <f t="shared" si="3"/>
        <v/>
      </c>
      <c r="AB71" s="33" t="str">
        <f>IFERROR(IF(AND(Q70="Impacto",Q71="Impacto"),(AB64-(+AB64*T71)),IF(Q71="Impacto",($M$70-(+$M$70*T71)),IF(Q71="Probabilidad",AB70,""))),"")</f>
        <v/>
      </c>
      <c r="AC71" s="34" t="str">
        <f t="shared" si="7"/>
        <v/>
      </c>
      <c r="AD71" s="35"/>
      <c r="AE71" s="36"/>
      <c r="AF71" s="27"/>
      <c r="AG71" s="37"/>
      <c r="AH71" s="37"/>
      <c r="AI71" s="36"/>
      <c r="AJ71" s="27"/>
      <c r="AK71" s="41"/>
      <c r="AL71" s="41"/>
      <c r="AM71" s="41"/>
      <c r="AN71" s="41"/>
      <c r="AO71" s="41"/>
      <c r="AP71" s="41"/>
      <c r="AQ71" s="41"/>
      <c r="AR71" s="41"/>
      <c r="AS71" s="41"/>
      <c r="AT71" s="41"/>
      <c r="AU71" s="41"/>
      <c r="AV71" s="41"/>
      <c r="AW71" s="41"/>
      <c r="AX71" s="41"/>
      <c r="AY71" s="41"/>
      <c r="AZ71" s="41"/>
      <c r="BA71" s="41"/>
      <c r="BB71" s="41"/>
      <c r="BC71" s="41"/>
      <c r="BD71" s="41"/>
    </row>
    <row r="72" spans="1:56" ht="151.5" customHeight="1" x14ac:dyDescent="0.3">
      <c r="A72" s="179"/>
      <c r="B72" s="179"/>
      <c r="C72" s="179"/>
      <c r="D72" s="179"/>
      <c r="E72" s="179"/>
      <c r="F72" s="179"/>
      <c r="G72" s="179"/>
      <c r="H72" s="179"/>
      <c r="I72" s="179"/>
      <c r="J72" s="179"/>
      <c r="K72" s="179"/>
      <c r="L72" s="179"/>
      <c r="M72" s="179"/>
      <c r="N72" s="179"/>
      <c r="O72" s="27">
        <v>3</v>
      </c>
      <c r="P72" s="39"/>
      <c r="Q72" s="27" t="str">
        <f t="shared" si="0"/>
        <v/>
      </c>
      <c r="R72" s="29"/>
      <c r="S72" s="29"/>
      <c r="T72" s="30" t="str">
        <f t="shared" si="1"/>
        <v/>
      </c>
      <c r="U72" s="29"/>
      <c r="V72" s="29"/>
      <c r="W72" s="29"/>
      <c r="X72" s="31" t="str">
        <f t="shared" ref="X72:X75" si="48">IFERROR(IF(AND(Q71="Probabilidad",Q72="Probabilidad"),(Z71-(+Z71*T72)),IF(AND(Q71="Impacto",Q72="Probabilidad"),(Z70-(+Z70*T72)),IF(Q72="Impacto",Z71,""))),"")</f>
        <v/>
      </c>
      <c r="Y72" s="32" t="str">
        <f t="shared" si="5"/>
        <v/>
      </c>
      <c r="Z72" s="33" t="str">
        <f t="shared" si="2"/>
        <v/>
      </c>
      <c r="AA72" s="32" t="str">
        <f t="shared" si="3"/>
        <v/>
      </c>
      <c r="AB72" s="33" t="str">
        <f t="shared" ref="AB72:AB75" si="49">IFERROR(IF(AND(Q71="Impacto",Q72="Impacto"),(AB71-(+AB71*T72)),IF(AND(Q71="Probabilidad",Q72="Impacto"),(AB70-(+AB70*T72)),IF(Q72="Probabilidad",AB71,""))),"")</f>
        <v/>
      </c>
      <c r="AC72" s="34" t="str">
        <f t="shared" si="7"/>
        <v/>
      </c>
      <c r="AD72" s="35"/>
      <c r="AE72" s="36"/>
      <c r="AF72" s="27"/>
      <c r="AG72" s="37"/>
      <c r="AH72" s="37"/>
      <c r="AI72" s="36"/>
      <c r="AJ72" s="27"/>
      <c r="AK72" s="41"/>
      <c r="AL72" s="41"/>
      <c r="AM72" s="41"/>
      <c r="AN72" s="41"/>
      <c r="AO72" s="41"/>
      <c r="AP72" s="41"/>
      <c r="AQ72" s="41"/>
      <c r="AR72" s="41"/>
      <c r="AS72" s="41"/>
      <c r="AT72" s="41"/>
      <c r="AU72" s="41"/>
      <c r="AV72" s="41"/>
      <c r="AW72" s="41"/>
      <c r="AX72" s="41"/>
      <c r="AY72" s="41"/>
      <c r="AZ72" s="41"/>
      <c r="BA72" s="41"/>
      <c r="BB72" s="41"/>
      <c r="BC72" s="41"/>
      <c r="BD72" s="41"/>
    </row>
    <row r="73" spans="1:56" ht="151.5" customHeight="1" x14ac:dyDescent="0.3">
      <c r="A73" s="179"/>
      <c r="B73" s="179"/>
      <c r="C73" s="179"/>
      <c r="D73" s="179"/>
      <c r="E73" s="179"/>
      <c r="F73" s="179"/>
      <c r="G73" s="179"/>
      <c r="H73" s="179"/>
      <c r="I73" s="179"/>
      <c r="J73" s="179"/>
      <c r="K73" s="179"/>
      <c r="L73" s="179"/>
      <c r="M73" s="179"/>
      <c r="N73" s="179"/>
      <c r="O73" s="27">
        <v>4</v>
      </c>
      <c r="P73" s="28"/>
      <c r="Q73" s="27" t="str">
        <f t="shared" si="0"/>
        <v/>
      </c>
      <c r="R73" s="29"/>
      <c r="S73" s="29"/>
      <c r="T73" s="30" t="str">
        <f t="shared" si="1"/>
        <v/>
      </c>
      <c r="U73" s="29"/>
      <c r="V73" s="29"/>
      <c r="W73" s="29"/>
      <c r="X73" s="31" t="str">
        <f t="shared" si="48"/>
        <v/>
      </c>
      <c r="Y73" s="32" t="str">
        <f t="shared" si="5"/>
        <v/>
      </c>
      <c r="Z73" s="33" t="str">
        <f t="shared" si="2"/>
        <v/>
      </c>
      <c r="AA73" s="32" t="str">
        <f t="shared" si="3"/>
        <v/>
      </c>
      <c r="AB73" s="33" t="str">
        <f t="shared" si="49"/>
        <v/>
      </c>
      <c r="AC73" s="34" t="str">
        <f t="shared" si="7"/>
        <v/>
      </c>
      <c r="AD73" s="35"/>
      <c r="AE73" s="36"/>
      <c r="AF73" s="27"/>
      <c r="AG73" s="37"/>
      <c r="AH73" s="37"/>
      <c r="AI73" s="36"/>
      <c r="AJ73" s="27"/>
      <c r="AK73" s="41"/>
      <c r="AL73" s="41"/>
      <c r="AM73" s="41"/>
      <c r="AN73" s="41"/>
      <c r="AO73" s="41"/>
      <c r="AP73" s="41"/>
      <c r="AQ73" s="41"/>
      <c r="AR73" s="41"/>
      <c r="AS73" s="41"/>
      <c r="AT73" s="41"/>
      <c r="AU73" s="41"/>
      <c r="AV73" s="41"/>
      <c r="AW73" s="41"/>
      <c r="AX73" s="41"/>
      <c r="AY73" s="41"/>
      <c r="AZ73" s="41"/>
      <c r="BA73" s="41"/>
      <c r="BB73" s="41"/>
      <c r="BC73" s="41"/>
      <c r="BD73" s="41"/>
    </row>
    <row r="74" spans="1:56" ht="151.5" customHeight="1" x14ac:dyDescent="0.3">
      <c r="A74" s="179"/>
      <c r="B74" s="179"/>
      <c r="C74" s="179"/>
      <c r="D74" s="179"/>
      <c r="E74" s="179"/>
      <c r="F74" s="179"/>
      <c r="G74" s="179"/>
      <c r="H74" s="179"/>
      <c r="I74" s="179"/>
      <c r="J74" s="179"/>
      <c r="K74" s="179"/>
      <c r="L74" s="179"/>
      <c r="M74" s="179"/>
      <c r="N74" s="179"/>
      <c r="O74" s="27">
        <v>5</v>
      </c>
      <c r="P74" s="28"/>
      <c r="Q74" s="27" t="str">
        <f t="shared" si="0"/>
        <v/>
      </c>
      <c r="R74" s="29"/>
      <c r="S74" s="29"/>
      <c r="T74" s="30" t="str">
        <f t="shared" si="1"/>
        <v/>
      </c>
      <c r="U74" s="29"/>
      <c r="V74" s="29"/>
      <c r="W74" s="29"/>
      <c r="X74" s="31" t="str">
        <f t="shared" si="48"/>
        <v/>
      </c>
      <c r="Y74" s="32" t="str">
        <f t="shared" si="5"/>
        <v/>
      </c>
      <c r="Z74" s="33" t="str">
        <f t="shared" si="2"/>
        <v/>
      </c>
      <c r="AA74" s="32" t="str">
        <f t="shared" si="3"/>
        <v/>
      </c>
      <c r="AB74" s="33" t="str">
        <f t="shared" si="49"/>
        <v/>
      </c>
      <c r="AC74" s="34" t="str">
        <f t="shared" si="7"/>
        <v/>
      </c>
      <c r="AD74" s="35"/>
      <c r="AE74" s="36"/>
      <c r="AF74" s="27"/>
      <c r="AG74" s="37"/>
      <c r="AH74" s="37"/>
      <c r="AI74" s="36"/>
      <c r="AJ74" s="27"/>
      <c r="AK74" s="41"/>
      <c r="AL74" s="41"/>
      <c r="AM74" s="41"/>
      <c r="AN74" s="41"/>
      <c r="AO74" s="41"/>
      <c r="AP74" s="41"/>
      <c r="AQ74" s="41"/>
      <c r="AR74" s="41"/>
      <c r="AS74" s="41"/>
      <c r="AT74" s="41"/>
      <c r="AU74" s="41"/>
      <c r="AV74" s="41"/>
      <c r="AW74" s="41"/>
      <c r="AX74" s="41"/>
      <c r="AY74" s="41"/>
      <c r="AZ74" s="41"/>
      <c r="BA74" s="41"/>
      <c r="BB74" s="41"/>
      <c r="BC74" s="41"/>
      <c r="BD74" s="41"/>
    </row>
    <row r="75" spans="1:56" ht="151.5" customHeight="1" x14ac:dyDescent="0.3">
      <c r="A75" s="180"/>
      <c r="B75" s="180"/>
      <c r="C75" s="180"/>
      <c r="D75" s="180"/>
      <c r="E75" s="180"/>
      <c r="F75" s="180"/>
      <c r="G75" s="180"/>
      <c r="H75" s="180"/>
      <c r="I75" s="180"/>
      <c r="J75" s="180"/>
      <c r="K75" s="180"/>
      <c r="L75" s="180"/>
      <c r="M75" s="180"/>
      <c r="N75" s="180"/>
      <c r="O75" s="27">
        <v>6</v>
      </c>
      <c r="P75" s="28"/>
      <c r="Q75" s="27" t="str">
        <f t="shared" si="0"/>
        <v/>
      </c>
      <c r="R75" s="29"/>
      <c r="S75" s="29"/>
      <c r="T75" s="30" t="str">
        <f t="shared" si="1"/>
        <v/>
      </c>
      <c r="U75" s="29"/>
      <c r="V75" s="29"/>
      <c r="W75" s="29"/>
      <c r="X75" s="31" t="str">
        <f t="shared" si="48"/>
        <v/>
      </c>
      <c r="Y75" s="32" t="str">
        <f t="shared" si="5"/>
        <v/>
      </c>
      <c r="Z75" s="33" t="str">
        <f t="shared" si="2"/>
        <v/>
      </c>
      <c r="AA75" s="32" t="str">
        <f t="shared" si="3"/>
        <v/>
      </c>
      <c r="AB75" s="33" t="str">
        <f t="shared" si="49"/>
        <v/>
      </c>
      <c r="AC75" s="34" t="str">
        <f t="shared" si="7"/>
        <v/>
      </c>
      <c r="AD75" s="35"/>
      <c r="AE75" s="36"/>
      <c r="AF75" s="27"/>
      <c r="AG75" s="37"/>
      <c r="AH75" s="37"/>
      <c r="AI75" s="36"/>
      <c r="AJ75" s="27"/>
      <c r="AK75" s="41"/>
      <c r="AL75" s="41"/>
      <c r="AM75" s="41"/>
      <c r="AN75" s="41"/>
      <c r="AO75" s="41"/>
      <c r="AP75" s="41"/>
      <c r="AQ75" s="41"/>
      <c r="AR75" s="41"/>
      <c r="AS75" s="41"/>
      <c r="AT75" s="41"/>
      <c r="AU75" s="41"/>
      <c r="AV75" s="41"/>
      <c r="AW75" s="41"/>
      <c r="AX75" s="41"/>
      <c r="AY75" s="41"/>
      <c r="AZ75" s="41"/>
      <c r="BA75" s="41"/>
      <c r="BB75" s="41"/>
      <c r="BC75" s="41"/>
      <c r="BD75" s="41"/>
    </row>
    <row r="76" spans="1:56" ht="49.5" customHeight="1" x14ac:dyDescent="0.3">
      <c r="A76" s="27"/>
      <c r="B76" s="212" t="s">
        <v>111</v>
      </c>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0"/>
      <c r="AK76" s="41"/>
      <c r="AL76" s="41"/>
      <c r="AM76" s="41"/>
      <c r="AN76" s="41"/>
      <c r="AO76" s="41"/>
      <c r="AP76" s="41"/>
      <c r="AQ76" s="41"/>
      <c r="AR76" s="41"/>
      <c r="AS76" s="41"/>
      <c r="AT76" s="41"/>
      <c r="AU76" s="41"/>
      <c r="AV76" s="41"/>
      <c r="AW76" s="41"/>
      <c r="AX76" s="41"/>
      <c r="AY76" s="41"/>
      <c r="AZ76" s="41"/>
      <c r="BA76" s="41"/>
      <c r="BB76" s="41"/>
      <c r="BC76" s="41"/>
      <c r="BD76" s="41"/>
    </row>
    <row r="77" spans="1:56" ht="16.5" customHeight="1" x14ac:dyDescent="0.3">
      <c r="A77" s="42"/>
      <c r="B77" s="42"/>
      <c r="C77" s="42"/>
      <c r="D77" s="42"/>
      <c r="E77" s="41"/>
      <c r="F77" s="43"/>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row>
    <row r="78" spans="1:56" ht="16.5" hidden="1" customHeight="1" x14ac:dyDescent="0.3">
      <c r="A78" s="41"/>
      <c r="B78" s="44" t="s">
        <v>112</v>
      </c>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row>
    <row r="79" spans="1:56" ht="16.5" customHeight="1" x14ac:dyDescent="0.3">
      <c r="A79" s="42"/>
      <c r="B79" s="42"/>
      <c r="C79" s="42"/>
      <c r="D79" s="42"/>
      <c r="E79" s="41"/>
      <c r="F79" s="43"/>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row>
    <row r="80" spans="1:56" ht="16.5" customHeight="1" x14ac:dyDescent="0.3">
      <c r="A80" s="42"/>
      <c r="B80" s="42"/>
      <c r="C80" s="42"/>
      <c r="D80" s="42"/>
      <c r="E80" s="41"/>
      <c r="F80" s="43"/>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row>
    <row r="81" spans="1:56" ht="16.5" customHeight="1" x14ac:dyDescent="0.3">
      <c r="A81" s="42"/>
      <c r="B81" s="42"/>
      <c r="C81" s="42"/>
      <c r="D81" s="42"/>
      <c r="E81" s="41"/>
      <c r="F81" s="43"/>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row>
    <row r="82" spans="1:56" ht="16.5" customHeight="1" x14ac:dyDescent="0.3">
      <c r="A82" s="42"/>
      <c r="B82" s="42"/>
      <c r="C82" s="42"/>
      <c r="D82" s="42"/>
      <c r="E82" s="41"/>
      <c r="F82" s="43"/>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row>
    <row r="83" spans="1:56" ht="16.5" customHeight="1" x14ac:dyDescent="0.3">
      <c r="A83" s="42"/>
      <c r="B83" s="42"/>
      <c r="C83" s="42"/>
      <c r="D83" s="42"/>
      <c r="E83" s="41"/>
      <c r="F83" s="43"/>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row>
    <row r="84" spans="1:56" ht="16.5" customHeight="1" x14ac:dyDescent="0.3">
      <c r="A84" s="42"/>
      <c r="B84" s="42"/>
      <c r="C84" s="42"/>
      <c r="D84" s="42"/>
      <c r="E84" s="41"/>
      <c r="F84" s="43"/>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row>
    <row r="85" spans="1:56" ht="16.5" customHeight="1" x14ac:dyDescent="0.3">
      <c r="A85" s="42"/>
      <c r="B85" s="42"/>
      <c r="C85" s="42"/>
      <c r="D85" s="42"/>
      <c r="E85" s="41"/>
      <c r="F85" s="43"/>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row>
    <row r="86" spans="1:56" ht="16.5" customHeight="1" x14ac:dyDescent="0.3">
      <c r="A86" s="42"/>
      <c r="B86" s="42"/>
      <c r="C86" s="42"/>
      <c r="D86" s="42"/>
      <c r="E86" s="41"/>
      <c r="F86" s="43"/>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row>
    <row r="87" spans="1:56" ht="16.5" customHeight="1" x14ac:dyDescent="0.3">
      <c r="A87" s="42"/>
      <c r="B87" s="42"/>
      <c r="C87" s="42"/>
      <c r="D87" s="42"/>
      <c r="E87" s="41"/>
      <c r="F87" s="43"/>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row>
    <row r="88" spans="1:56" ht="16.5" customHeight="1" x14ac:dyDescent="0.3">
      <c r="A88" s="42"/>
      <c r="B88" s="42"/>
      <c r="C88" s="42"/>
      <c r="D88" s="42"/>
      <c r="E88" s="41"/>
      <c r="F88" s="43"/>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row>
    <row r="89" spans="1:56" ht="16.5" customHeight="1" x14ac:dyDescent="0.3">
      <c r="A89" s="42"/>
      <c r="B89" s="42"/>
      <c r="C89" s="42"/>
      <c r="D89" s="42"/>
      <c r="E89" s="41"/>
      <c r="F89" s="43"/>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row>
    <row r="90" spans="1:56" ht="16.5" customHeight="1" x14ac:dyDescent="0.3">
      <c r="A90" s="42"/>
      <c r="B90" s="42"/>
      <c r="C90" s="42"/>
      <c r="D90" s="42"/>
      <c r="E90" s="41"/>
      <c r="F90" s="43"/>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row>
    <row r="91" spans="1:56" ht="16.5" customHeight="1" x14ac:dyDescent="0.3">
      <c r="A91" s="42"/>
      <c r="B91" s="42"/>
      <c r="C91" s="42"/>
      <c r="D91" s="42"/>
      <c r="E91" s="41"/>
      <c r="F91" s="43"/>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row>
    <row r="92" spans="1:56" ht="16.5" customHeight="1" x14ac:dyDescent="0.3">
      <c r="A92" s="42"/>
      <c r="B92" s="42"/>
      <c r="C92" s="42"/>
      <c r="D92" s="42"/>
      <c r="E92" s="41"/>
      <c r="F92" s="43"/>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row>
    <row r="93" spans="1:56" ht="16.5" customHeight="1" x14ac:dyDescent="0.3">
      <c r="A93" s="42"/>
      <c r="B93" s="42"/>
      <c r="C93" s="42"/>
      <c r="D93" s="42"/>
      <c r="E93" s="41"/>
      <c r="F93" s="43"/>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row>
    <row r="94" spans="1:56" ht="16.5" customHeight="1" x14ac:dyDescent="0.3">
      <c r="A94" s="42"/>
      <c r="B94" s="42"/>
      <c r="C94" s="42"/>
      <c r="D94" s="42"/>
      <c r="E94" s="41"/>
      <c r="F94" s="43"/>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row>
    <row r="95" spans="1:56" ht="16.5" customHeight="1" x14ac:dyDescent="0.3">
      <c r="A95" s="42"/>
      <c r="B95" s="42"/>
      <c r="C95" s="42"/>
      <c r="D95" s="42"/>
      <c r="E95" s="41"/>
      <c r="F95" s="43"/>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row>
    <row r="96" spans="1:56" ht="16.5" customHeight="1" x14ac:dyDescent="0.3">
      <c r="A96" s="42"/>
      <c r="B96" s="42"/>
      <c r="C96" s="42"/>
      <c r="D96" s="42"/>
      <c r="E96" s="41"/>
      <c r="F96" s="43"/>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row>
    <row r="97" spans="1:56" ht="16.5" customHeight="1" x14ac:dyDescent="0.3">
      <c r="A97" s="42"/>
      <c r="B97" s="42"/>
      <c r="C97" s="42"/>
      <c r="D97" s="42"/>
      <c r="E97" s="41"/>
      <c r="F97" s="43"/>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row>
    <row r="98" spans="1:56" ht="16.5" customHeight="1" x14ac:dyDescent="0.3">
      <c r="A98" s="42"/>
      <c r="B98" s="42"/>
      <c r="C98" s="42"/>
      <c r="D98" s="42"/>
      <c r="E98" s="41"/>
      <c r="F98" s="43"/>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row>
    <row r="99" spans="1:56" ht="16.5" customHeight="1" x14ac:dyDescent="0.3">
      <c r="A99" s="42"/>
      <c r="B99" s="42"/>
      <c r="C99" s="42"/>
      <c r="D99" s="42"/>
      <c r="E99" s="41"/>
      <c r="F99" s="43"/>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row>
    <row r="100" spans="1:56" ht="16.5" customHeight="1" x14ac:dyDescent="0.3">
      <c r="A100" s="42"/>
      <c r="B100" s="42"/>
      <c r="C100" s="42"/>
      <c r="D100" s="42"/>
      <c r="E100" s="41"/>
      <c r="F100" s="43"/>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row>
    <row r="101" spans="1:56" ht="16.5" customHeight="1" x14ac:dyDescent="0.3">
      <c r="A101" s="42"/>
      <c r="B101" s="42"/>
      <c r="C101" s="42"/>
      <c r="D101" s="42"/>
      <c r="E101" s="41"/>
      <c r="F101" s="43"/>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row>
    <row r="102" spans="1:56" ht="16.5" customHeight="1" x14ac:dyDescent="0.3">
      <c r="A102" s="42"/>
      <c r="B102" s="42"/>
      <c r="C102" s="42"/>
      <c r="D102" s="42"/>
      <c r="E102" s="41"/>
      <c r="F102" s="43"/>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row>
    <row r="103" spans="1:56" ht="16.5" customHeight="1" x14ac:dyDescent="0.3">
      <c r="A103" s="42"/>
      <c r="B103" s="42"/>
      <c r="C103" s="42"/>
      <c r="D103" s="42"/>
      <c r="E103" s="41"/>
      <c r="F103" s="43"/>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row>
    <row r="104" spans="1:56" ht="16.5" customHeight="1" x14ac:dyDescent="0.3">
      <c r="A104" s="42"/>
      <c r="B104" s="42"/>
      <c r="C104" s="42"/>
      <c r="D104" s="42"/>
      <c r="E104" s="41"/>
      <c r="F104" s="43"/>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row>
    <row r="105" spans="1:56" ht="16.5" customHeight="1" x14ac:dyDescent="0.3">
      <c r="A105" s="42"/>
      <c r="B105" s="42"/>
      <c r="C105" s="42"/>
      <c r="D105" s="42"/>
      <c r="E105" s="41"/>
      <c r="F105" s="43"/>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row>
    <row r="106" spans="1:56" ht="16.5" customHeight="1" x14ac:dyDescent="0.3">
      <c r="A106" s="42"/>
      <c r="B106" s="42"/>
      <c r="C106" s="42"/>
      <c r="D106" s="42"/>
      <c r="E106" s="41"/>
      <c r="F106" s="43"/>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row>
    <row r="107" spans="1:56" ht="16.5" customHeight="1" x14ac:dyDescent="0.3">
      <c r="A107" s="42"/>
      <c r="B107" s="42"/>
      <c r="C107" s="42"/>
      <c r="D107" s="42"/>
      <c r="E107" s="41"/>
      <c r="F107" s="43"/>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row>
    <row r="108" spans="1:56" ht="16.5" customHeight="1" x14ac:dyDescent="0.3">
      <c r="A108" s="42"/>
      <c r="B108" s="42"/>
      <c r="C108" s="42"/>
      <c r="D108" s="42"/>
      <c r="E108" s="41"/>
      <c r="F108" s="43"/>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row>
    <row r="109" spans="1:56" ht="16.5" customHeight="1" x14ac:dyDescent="0.3">
      <c r="A109" s="42"/>
      <c r="B109" s="42"/>
      <c r="C109" s="42"/>
      <c r="D109" s="42"/>
      <c r="E109" s="41"/>
      <c r="F109" s="43"/>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row>
    <row r="110" spans="1:56" ht="16.5" customHeight="1" x14ac:dyDescent="0.3">
      <c r="A110" s="42"/>
      <c r="B110" s="42"/>
      <c r="C110" s="42"/>
      <c r="D110" s="42"/>
      <c r="E110" s="41"/>
      <c r="F110" s="43"/>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row>
    <row r="111" spans="1:56" ht="16.5" customHeight="1" x14ac:dyDescent="0.3">
      <c r="A111" s="42"/>
      <c r="B111" s="42"/>
      <c r="C111" s="42"/>
      <c r="D111" s="42"/>
      <c r="E111" s="41"/>
      <c r="F111" s="43"/>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row>
    <row r="112" spans="1:56" ht="16.5" customHeight="1" x14ac:dyDescent="0.3">
      <c r="A112" s="42"/>
      <c r="B112" s="42"/>
      <c r="C112" s="42"/>
      <c r="D112" s="42"/>
      <c r="E112" s="41"/>
      <c r="F112" s="43"/>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row>
    <row r="113" spans="1:56" ht="16.5" customHeight="1" x14ac:dyDescent="0.3">
      <c r="A113" s="42"/>
      <c r="B113" s="42"/>
      <c r="C113" s="42"/>
      <c r="D113" s="42"/>
      <c r="E113" s="41"/>
      <c r="F113" s="43"/>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row>
    <row r="114" spans="1:56" ht="16.5" customHeight="1" x14ac:dyDescent="0.3">
      <c r="A114" s="42"/>
      <c r="B114" s="42"/>
      <c r="C114" s="42"/>
      <c r="D114" s="42"/>
      <c r="E114" s="41"/>
      <c r="F114" s="43"/>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row>
    <row r="115" spans="1:56" ht="16.5" customHeight="1" x14ac:dyDescent="0.3">
      <c r="A115" s="42"/>
      <c r="B115" s="42"/>
      <c r="C115" s="42"/>
      <c r="D115" s="42"/>
      <c r="E115" s="41"/>
      <c r="F115" s="43"/>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row>
    <row r="116" spans="1:56" ht="16.5" customHeight="1" x14ac:dyDescent="0.3">
      <c r="A116" s="42"/>
      <c r="B116" s="42"/>
      <c r="C116" s="42"/>
      <c r="D116" s="42"/>
      <c r="E116" s="41"/>
      <c r="F116" s="43"/>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row>
    <row r="117" spans="1:56" ht="16.5" customHeight="1" x14ac:dyDescent="0.3">
      <c r="A117" s="42"/>
      <c r="B117" s="42"/>
      <c r="C117" s="42"/>
      <c r="D117" s="42"/>
      <c r="E117" s="41"/>
      <c r="F117" s="43"/>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row>
    <row r="118" spans="1:56" ht="16.5" customHeight="1" x14ac:dyDescent="0.3">
      <c r="A118" s="42"/>
      <c r="B118" s="42"/>
      <c r="C118" s="42"/>
      <c r="D118" s="42"/>
      <c r="E118" s="41"/>
      <c r="F118" s="43"/>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row>
    <row r="119" spans="1:56" ht="16.5" customHeight="1" x14ac:dyDescent="0.3">
      <c r="A119" s="42"/>
      <c r="B119" s="42"/>
      <c r="C119" s="42"/>
      <c r="D119" s="42"/>
      <c r="E119" s="41"/>
      <c r="F119" s="43"/>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row>
    <row r="120" spans="1:56" ht="16.5" customHeight="1" x14ac:dyDescent="0.3">
      <c r="A120" s="42"/>
      <c r="B120" s="42"/>
      <c r="C120" s="42"/>
      <c r="D120" s="42"/>
      <c r="E120" s="41"/>
      <c r="F120" s="43"/>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row>
    <row r="121" spans="1:56" ht="16.5" customHeight="1" x14ac:dyDescent="0.3">
      <c r="A121" s="42"/>
      <c r="B121" s="42"/>
      <c r="C121" s="42"/>
      <c r="D121" s="42"/>
      <c r="E121" s="41"/>
      <c r="F121" s="43"/>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row>
    <row r="122" spans="1:56" ht="16.5" customHeight="1" x14ac:dyDescent="0.3">
      <c r="A122" s="42"/>
      <c r="B122" s="42"/>
      <c r="C122" s="42"/>
      <c r="D122" s="42"/>
      <c r="E122" s="41"/>
      <c r="F122" s="43"/>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row>
    <row r="123" spans="1:56" ht="16.5" customHeight="1" x14ac:dyDescent="0.3">
      <c r="A123" s="42"/>
      <c r="B123" s="42"/>
      <c r="C123" s="42"/>
      <c r="D123" s="42"/>
      <c r="E123" s="41"/>
      <c r="F123" s="43"/>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row>
    <row r="124" spans="1:56" ht="16.5" customHeight="1" x14ac:dyDescent="0.3">
      <c r="A124" s="42"/>
      <c r="B124" s="42"/>
      <c r="C124" s="42"/>
      <c r="D124" s="42"/>
      <c r="E124" s="41"/>
      <c r="F124" s="43"/>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row>
    <row r="125" spans="1:56" ht="16.5" customHeight="1" x14ac:dyDescent="0.3">
      <c r="A125" s="42"/>
      <c r="B125" s="42"/>
      <c r="C125" s="42"/>
      <c r="D125" s="42"/>
      <c r="E125" s="41"/>
      <c r="F125" s="43"/>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row>
    <row r="126" spans="1:56" ht="16.5" customHeight="1" x14ac:dyDescent="0.3">
      <c r="A126" s="42"/>
      <c r="B126" s="42"/>
      <c r="C126" s="42"/>
      <c r="D126" s="42"/>
      <c r="E126" s="41"/>
      <c r="F126" s="43"/>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row>
    <row r="127" spans="1:56" ht="16.5" customHeight="1" x14ac:dyDescent="0.3">
      <c r="A127" s="42"/>
      <c r="B127" s="42"/>
      <c r="C127" s="42"/>
      <c r="D127" s="42"/>
      <c r="E127" s="41"/>
      <c r="F127" s="43"/>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row>
    <row r="128" spans="1:56" ht="16.5" customHeight="1" x14ac:dyDescent="0.3">
      <c r="A128" s="42"/>
      <c r="B128" s="42"/>
      <c r="C128" s="42"/>
      <c r="D128" s="42"/>
      <c r="E128" s="41"/>
      <c r="F128" s="43"/>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row>
    <row r="129" spans="1:56" ht="16.5" customHeight="1" x14ac:dyDescent="0.3">
      <c r="A129" s="42"/>
      <c r="B129" s="42"/>
      <c r="C129" s="42"/>
      <c r="D129" s="42"/>
      <c r="E129" s="41"/>
      <c r="F129" s="43"/>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row>
    <row r="130" spans="1:56" ht="16.5" customHeight="1" x14ac:dyDescent="0.3">
      <c r="A130" s="42"/>
      <c r="B130" s="42"/>
      <c r="C130" s="42"/>
      <c r="D130" s="42"/>
      <c r="E130" s="41"/>
      <c r="F130" s="43"/>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row>
    <row r="131" spans="1:56" ht="16.5" customHeight="1" x14ac:dyDescent="0.3">
      <c r="A131" s="42"/>
      <c r="B131" s="42"/>
      <c r="C131" s="42"/>
      <c r="D131" s="42"/>
      <c r="E131" s="41"/>
      <c r="F131" s="43"/>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row>
    <row r="132" spans="1:56" ht="16.5" customHeight="1" x14ac:dyDescent="0.3">
      <c r="A132" s="42"/>
      <c r="B132" s="42"/>
      <c r="C132" s="42"/>
      <c r="D132" s="42"/>
      <c r="E132" s="41"/>
      <c r="F132" s="43"/>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row>
    <row r="133" spans="1:56" ht="16.5" customHeight="1" x14ac:dyDescent="0.3">
      <c r="A133" s="42"/>
      <c r="B133" s="42"/>
      <c r="C133" s="42"/>
      <c r="D133" s="42"/>
      <c r="E133" s="41"/>
      <c r="F133" s="43"/>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row>
    <row r="134" spans="1:56" ht="16.5" customHeight="1" x14ac:dyDescent="0.3">
      <c r="A134" s="42"/>
      <c r="B134" s="42"/>
      <c r="C134" s="42"/>
      <c r="D134" s="42"/>
      <c r="E134" s="41"/>
      <c r="F134" s="43"/>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row>
    <row r="135" spans="1:56" ht="16.5" customHeight="1" x14ac:dyDescent="0.3">
      <c r="A135" s="42"/>
      <c r="B135" s="42"/>
      <c r="C135" s="42"/>
      <c r="D135" s="42"/>
      <c r="E135" s="41"/>
      <c r="F135" s="43"/>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row>
    <row r="136" spans="1:56" ht="16.5" customHeight="1" x14ac:dyDescent="0.3">
      <c r="A136" s="42"/>
      <c r="B136" s="42"/>
      <c r="C136" s="42"/>
      <c r="D136" s="42"/>
      <c r="E136" s="41"/>
      <c r="F136" s="43"/>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row>
    <row r="137" spans="1:56" ht="16.5" customHeight="1" x14ac:dyDescent="0.3">
      <c r="A137" s="42"/>
      <c r="B137" s="42"/>
      <c r="C137" s="42"/>
      <c r="D137" s="42"/>
      <c r="E137" s="41"/>
      <c r="F137" s="43"/>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row>
    <row r="138" spans="1:56" ht="16.5" customHeight="1" x14ac:dyDescent="0.3">
      <c r="A138" s="42"/>
      <c r="B138" s="42"/>
      <c r="C138" s="42"/>
      <c r="D138" s="42"/>
      <c r="E138" s="41"/>
      <c r="F138" s="43"/>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row>
    <row r="139" spans="1:56" ht="16.5" customHeight="1" x14ac:dyDescent="0.3">
      <c r="A139" s="42"/>
      <c r="B139" s="42"/>
      <c r="C139" s="42"/>
      <c r="D139" s="42"/>
      <c r="E139" s="41"/>
      <c r="F139" s="43"/>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row>
    <row r="140" spans="1:56" ht="16.5" customHeight="1" x14ac:dyDescent="0.3">
      <c r="A140" s="42"/>
      <c r="B140" s="42"/>
      <c r="C140" s="42"/>
      <c r="D140" s="42"/>
      <c r="E140" s="41"/>
      <c r="F140" s="43"/>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row>
    <row r="141" spans="1:56" ht="16.5" customHeight="1" x14ac:dyDescent="0.3">
      <c r="A141" s="42"/>
      <c r="B141" s="42"/>
      <c r="C141" s="42"/>
      <c r="D141" s="42"/>
      <c r="E141" s="41"/>
      <c r="F141" s="43"/>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row>
    <row r="142" spans="1:56" ht="16.5" customHeight="1" x14ac:dyDescent="0.3">
      <c r="A142" s="42"/>
      <c r="B142" s="42"/>
      <c r="C142" s="42"/>
      <c r="D142" s="42"/>
      <c r="E142" s="41"/>
      <c r="F142" s="43"/>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row>
    <row r="143" spans="1:56" ht="16.5" customHeight="1" x14ac:dyDescent="0.3">
      <c r="A143" s="42"/>
      <c r="B143" s="42"/>
      <c r="C143" s="42"/>
      <c r="D143" s="42"/>
      <c r="E143" s="41"/>
      <c r="F143" s="43"/>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row>
    <row r="144" spans="1:56" ht="16.5" customHeight="1" x14ac:dyDescent="0.3">
      <c r="A144" s="42"/>
      <c r="B144" s="42"/>
      <c r="C144" s="42"/>
      <c r="D144" s="42"/>
      <c r="E144" s="41"/>
      <c r="F144" s="43"/>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row>
    <row r="145" spans="1:56" ht="16.5" customHeight="1" x14ac:dyDescent="0.3">
      <c r="A145" s="42"/>
      <c r="B145" s="42"/>
      <c r="C145" s="42"/>
      <c r="D145" s="42"/>
      <c r="E145" s="41"/>
      <c r="F145" s="43"/>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row>
    <row r="146" spans="1:56" ht="16.5" customHeight="1" x14ac:dyDescent="0.3">
      <c r="A146" s="42"/>
      <c r="B146" s="42"/>
      <c r="C146" s="42"/>
      <c r="D146" s="42"/>
      <c r="E146" s="41"/>
      <c r="F146" s="43"/>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row>
    <row r="147" spans="1:56" ht="16.5" customHeight="1" x14ac:dyDescent="0.3">
      <c r="A147" s="42"/>
      <c r="B147" s="42"/>
      <c r="C147" s="42"/>
      <c r="D147" s="42"/>
      <c r="E147" s="41"/>
      <c r="F147" s="43"/>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row>
    <row r="148" spans="1:56" ht="16.5" customHeight="1" x14ac:dyDescent="0.3">
      <c r="A148" s="42"/>
      <c r="B148" s="42"/>
      <c r="C148" s="42"/>
      <c r="D148" s="42"/>
      <c r="E148" s="41"/>
      <c r="F148" s="43"/>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row>
    <row r="149" spans="1:56" ht="16.5" customHeight="1" x14ac:dyDescent="0.3">
      <c r="A149" s="42"/>
      <c r="B149" s="42"/>
      <c r="C149" s="42"/>
      <c r="D149" s="42"/>
      <c r="E149" s="41"/>
      <c r="F149" s="43"/>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row>
    <row r="150" spans="1:56" ht="16.5" customHeight="1" x14ac:dyDescent="0.3">
      <c r="A150" s="42"/>
      <c r="B150" s="42"/>
      <c r="C150" s="42"/>
      <c r="D150" s="42"/>
      <c r="E150" s="41"/>
      <c r="F150" s="43"/>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row>
    <row r="151" spans="1:56" ht="16.5" customHeight="1" x14ac:dyDescent="0.3">
      <c r="A151" s="42"/>
      <c r="B151" s="42"/>
      <c r="C151" s="42"/>
      <c r="D151" s="42"/>
      <c r="E151" s="41"/>
      <c r="F151" s="43"/>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row>
    <row r="152" spans="1:56" ht="16.5" customHeight="1" x14ac:dyDescent="0.3">
      <c r="A152" s="42"/>
      <c r="B152" s="42"/>
      <c r="C152" s="42"/>
      <c r="D152" s="42"/>
      <c r="E152" s="41"/>
      <c r="F152" s="43"/>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row>
    <row r="153" spans="1:56" ht="16.5" customHeight="1" x14ac:dyDescent="0.3">
      <c r="A153" s="42"/>
      <c r="B153" s="42"/>
      <c r="C153" s="42"/>
      <c r="D153" s="42"/>
      <c r="E153" s="41"/>
      <c r="F153" s="43"/>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row>
    <row r="154" spans="1:56" ht="16.5" customHeight="1" x14ac:dyDescent="0.3">
      <c r="A154" s="42"/>
      <c r="B154" s="42"/>
      <c r="C154" s="42"/>
      <c r="D154" s="42"/>
      <c r="E154" s="41"/>
      <c r="F154" s="43"/>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row>
    <row r="155" spans="1:56" ht="16.5" customHeight="1" x14ac:dyDescent="0.3">
      <c r="A155" s="42"/>
      <c r="B155" s="42"/>
      <c r="C155" s="42"/>
      <c r="D155" s="42"/>
      <c r="E155" s="41"/>
      <c r="F155" s="43"/>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row>
    <row r="156" spans="1:56" ht="16.5" customHeight="1" x14ac:dyDescent="0.3">
      <c r="A156" s="42"/>
      <c r="B156" s="42"/>
      <c r="C156" s="42"/>
      <c r="D156" s="42"/>
      <c r="E156" s="41"/>
      <c r="F156" s="43"/>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row>
    <row r="157" spans="1:56" ht="16.5" customHeight="1" x14ac:dyDescent="0.3">
      <c r="A157" s="42"/>
      <c r="B157" s="42"/>
      <c r="C157" s="42"/>
      <c r="D157" s="42"/>
      <c r="E157" s="41"/>
      <c r="F157" s="43"/>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row>
    <row r="158" spans="1:56" ht="16.5" customHeight="1" x14ac:dyDescent="0.3">
      <c r="A158" s="42"/>
      <c r="B158" s="42"/>
      <c r="C158" s="42"/>
      <c r="D158" s="42"/>
      <c r="E158" s="41"/>
      <c r="F158" s="43"/>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row>
    <row r="159" spans="1:56" ht="16.5" customHeight="1" x14ac:dyDescent="0.3">
      <c r="A159" s="42"/>
      <c r="B159" s="42"/>
      <c r="C159" s="42"/>
      <c r="D159" s="42"/>
      <c r="E159" s="41"/>
      <c r="F159" s="43"/>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row>
    <row r="160" spans="1:56" ht="16.5" customHeight="1" x14ac:dyDescent="0.3">
      <c r="A160" s="42"/>
      <c r="B160" s="42"/>
      <c r="C160" s="42"/>
      <c r="D160" s="42"/>
      <c r="E160" s="41"/>
      <c r="F160" s="43"/>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row>
    <row r="161" spans="1:56" ht="16.5" customHeight="1" x14ac:dyDescent="0.3">
      <c r="A161" s="42"/>
      <c r="B161" s="42"/>
      <c r="C161" s="42"/>
      <c r="D161" s="42"/>
      <c r="E161" s="41"/>
      <c r="F161" s="43"/>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row>
    <row r="162" spans="1:56" ht="16.5" customHeight="1" x14ac:dyDescent="0.3">
      <c r="A162" s="42"/>
      <c r="B162" s="42"/>
      <c r="C162" s="42"/>
      <c r="D162" s="42"/>
      <c r="E162" s="41"/>
      <c r="F162" s="43"/>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row>
    <row r="163" spans="1:56" ht="16.5" customHeight="1" x14ac:dyDescent="0.3">
      <c r="A163" s="42"/>
      <c r="B163" s="42"/>
      <c r="C163" s="42"/>
      <c r="D163" s="42"/>
      <c r="E163" s="41"/>
      <c r="F163" s="43"/>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row>
    <row r="164" spans="1:56" ht="16.5" customHeight="1" x14ac:dyDescent="0.3">
      <c r="A164" s="42"/>
      <c r="B164" s="42"/>
      <c r="C164" s="42"/>
      <c r="D164" s="42"/>
      <c r="E164" s="41"/>
      <c r="F164" s="43"/>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row>
    <row r="165" spans="1:56" ht="16.5" customHeight="1" x14ac:dyDescent="0.3">
      <c r="A165" s="42"/>
      <c r="B165" s="42"/>
      <c r="C165" s="42"/>
      <c r="D165" s="42"/>
      <c r="E165" s="41"/>
      <c r="F165" s="43"/>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row>
    <row r="166" spans="1:56" ht="16.5" customHeight="1" x14ac:dyDescent="0.3">
      <c r="A166" s="42"/>
      <c r="B166" s="42"/>
      <c r="C166" s="42"/>
      <c r="D166" s="42"/>
      <c r="E166" s="41"/>
      <c r="F166" s="43"/>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row>
    <row r="167" spans="1:56" ht="16.5" customHeight="1" x14ac:dyDescent="0.3">
      <c r="A167" s="42"/>
      <c r="B167" s="42"/>
      <c r="C167" s="42"/>
      <c r="D167" s="42"/>
      <c r="E167" s="41"/>
      <c r="F167" s="43"/>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row>
    <row r="168" spans="1:56" ht="16.5" customHeight="1" x14ac:dyDescent="0.3">
      <c r="A168" s="42"/>
      <c r="B168" s="42"/>
      <c r="C168" s="42"/>
      <c r="D168" s="42"/>
      <c r="E168" s="41"/>
      <c r="F168" s="43"/>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row>
    <row r="169" spans="1:56" ht="16.5" customHeight="1" x14ac:dyDescent="0.3">
      <c r="A169" s="42"/>
      <c r="B169" s="42"/>
      <c r="C169" s="42"/>
      <c r="D169" s="42"/>
      <c r="E169" s="41"/>
      <c r="F169" s="43"/>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row>
    <row r="170" spans="1:56" ht="16.5" customHeight="1" x14ac:dyDescent="0.3">
      <c r="A170" s="42"/>
      <c r="B170" s="42"/>
      <c r="C170" s="42"/>
      <c r="D170" s="42"/>
      <c r="E170" s="41"/>
      <c r="F170" s="43"/>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row>
    <row r="171" spans="1:56" ht="16.5" customHeight="1" x14ac:dyDescent="0.3">
      <c r="A171" s="42"/>
      <c r="B171" s="42"/>
      <c r="C171" s="42"/>
      <c r="D171" s="42"/>
      <c r="E171" s="41"/>
      <c r="F171" s="43"/>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row>
    <row r="172" spans="1:56" ht="16.5" customHeight="1" x14ac:dyDescent="0.3">
      <c r="A172" s="42"/>
      <c r="B172" s="42"/>
      <c r="C172" s="42"/>
      <c r="D172" s="42"/>
      <c r="E172" s="41"/>
      <c r="F172" s="43"/>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row>
    <row r="173" spans="1:56" ht="16.5" customHeight="1" x14ac:dyDescent="0.3">
      <c r="A173" s="42"/>
      <c r="B173" s="42"/>
      <c r="C173" s="42"/>
      <c r="D173" s="42"/>
      <c r="E173" s="41"/>
      <c r="F173" s="43"/>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row>
    <row r="174" spans="1:56" ht="16.5" customHeight="1" x14ac:dyDescent="0.3">
      <c r="A174" s="42"/>
      <c r="B174" s="42"/>
      <c r="C174" s="42"/>
      <c r="D174" s="42"/>
      <c r="E174" s="41"/>
      <c r="F174" s="43"/>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row>
    <row r="175" spans="1:56" ht="16.5" customHeight="1" x14ac:dyDescent="0.3">
      <c r="A175" s="42"/>
      <c r="B175" s="42"/>
      <c r="C175" s="42"/>
      <c r="D175" s="42"/>
      <c r="E175" s="41"/>
      <c r="F175" s="43"/>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row>
    <row r="176" spans="1:56" ht="16.5" customHeight="1" x14ac:dyDescent="0.3">
      <c r="A176" s="42"/>
      <c r="B176" s="42"/>
      <c r="C176" s="42"/>
      <c r="D176" s="42"/>
      <c r="E176" s="41"/>
      <c r="F176" s="43"/>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56" ht="16.5" customHeight="1" x14ac:dyDescent="0.3">
      <c r="A177" s="42"/>
      <c r="B177" s="42"/>
      <c r="C177" s="42"/>
      <c r="D177" s="42"/>
      <c r="E177" s="41"/>
      <c r="F177" s="43"/>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56" ht="16.5" customHeight="1" x14ac:dyDescent="0.3">
      <c r="A178" s="42"/>
      <c r="B178" s="42"/>
      <c r="C178" s="42"/>
      <c r="D178" s="42"/>
      <c r="E178" s="41"/>
      <c r="F178" s="43"/>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56" ht="16.5" customHeight="1" x14ac:dyDescent="0.3">
      <c r="A179" s="42"/>
      <c r="B179" s="42"/>
      <c r="C179" s="42"/>
      <c r="D179" s="42"/>
      <c r="E179" s="41"/>
      <c r="F179" s="43"/>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row>
    <row r="180" spans="1:56" ht="16.5" customHeight="1" x14ac:dyDescent="0.3">
      <c r="A180" s="42"/>
      <c r="B180" s="42"/>
      <c r="C180" s="42"/>
      <c r="D180" s="42"/>
      <c r="E180" s="41"/>
      <c r="F180" s="43"/>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row>
    <row r="181" spans="1:56" ht="16.5" customHeight="1" x14ac:dyDescent="0.3">
      <c r="A181" s="42"/>
      <c r="B181" s="42"/>
      <c r="C181" s="42"/>
      <c r="D181" s="42"/>
      <c r="E181" s="41"/>
      <c r="F181" s="43"/>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row>
    <row r="182" spans="1:56" ht="16.5" customHeight="1" x14ac:dyDescent="0.3">
      <c r="A182" s="42"/>
      <c r="B182" s="42"/>
      <c r="C182" s="42"/>
      <c r="D182" s="42"/>
      <c r="E182" s="41"/>
      <c r="F182" s="43"/>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row>
    <row r="183" spans="1:56" ht="16.5" customHeight="1" x14ac:dyDescent="0.3">
      <c r="A183" s="42"/>
      <c r="B183" s="42"/>
      <c r="C183" s="42"/>
      <c r="D183" s="42"/>
      <c r="E183" s="41"/>
      <c r="F183" s="43"/>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row>
    <row r="184" spans="1:56" ht="16.5" customHeight="1" x14ac:dyDescent="0.3">
      <c r="A184" s="42"/>
      <c r="B184" s="42"/>
      <c r="C184" s="42"/>
      <c r="D184" s="42"/>
      <c r="E184" s="41"/>
      <c r="F184" s="43"/>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row>
    <row r="185" spans="1:56" ht="16.5" customHeight="1" x14ac:dyDescent="0.3">
      <c r="A185" s="42"/>
      <c r="B185" s="42"/>
      <c r="C185" s="42"/>
      <c r="D185" s="42"/>
      <c r="E185" s="41"/>
      <c r="F185" s="43"/>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row>
    <row r="186" spans="1:56" ht="16.5" customHeight="1" x14ac:dyDescent="0.3">
      <c r="A186" s="42"/>
      <c r="B186" s="42"/>
      <c r="C186" s="42"/>
      <c r="D186" s="42"/>
      <c r="E186" s="41"/>
      <c r="F186" s="43"/>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row>
    <row r="187" spans="1:56" ht="16.5" customHeight="1" x14ac:dyDescent="0.3">
      <c r="A187" s="42"/>
      <c r="B187" s="42"/>
      <c r="C187" s="42"/>
      <c r="D187" s="42"/>
      <c r="E187" s="41"/>
      <c r="F187" s="43"/>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row>
    <row r="188" spans="1:56" ht="16.5" customHeight="1" x14ac:dyDescent="0.3">
      <c r="A188" s="42"/>
      <c r="B188" s="42"/>
      <c r="C188" s="42"/>
      <c r="D188" s="42"/>
      <c r="E188" s="41"/>
      <c r="F188" s="43"/>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row>
    <row r="189" spans="1:56" ht="16.5" customHeight="1" x14ac:dyDescent="0.3">
      <c r="A189" s="42"/>
      <c r="B189" s="42"/>
      <c r="C189" s="42"/>
      <c r="D189" s="42"/>
      <c r="E189" s="41"/>
      <c r="F189" s="43"/>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row>
    <row r="190" spans="1:56" ht="16.5" customHeight="1" x14ac:dyDescent="0.3">
      <c r="A190" s="42"/>
      <c r="B190" s="42"/>
      <c r="C190" s="42"/>
      <c r="D190" s="42"/>
      <c r="E190" s="41"/>
      <c r="F190" s="43"/>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row>
    <row r="191" spans="1:56" ht="16.5" customHeight="1" x14ac:dyDescent="0.3">
      <c r="A191" s="42"/>
      <c r="B191" s="42"/>
      <c r="C191" s="42"/>
      <c r="D191" s="42"/>
      <c r="E191" s="41"/>
      <c r="F191" s="43"/>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row>
    <row r="192" spans="1:56" ht="16.5" customHeight="1" x14ac:dyDescent="0.3">
      <c r="A192" s="42"/>
      <c r="B192" s="42"/>
      <c r="C192" s="42"/>
      <c r="D192" s="42"/>
      <c r="E192" s="41"/>
      <c r="F192" s="43"/>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row>
    <row r="193" spans="1:56" ht="16.5" customHeight="1" x14ac:dyDescent="0.3">
      <c r="A193" s="42"/>
      <c r="B193" s="42"/>
      <c r="C193" s="42"/>
      <c r="D193" s="42"/>
      <c r="E193" s="41"/>
      <c r="F193" s="43"/>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row>
    <row r="194" spans="1:56" ht="16.5" customHeight="1" x14ac:dyDescent="0.3">
      <c r="A194" s="42"/>
      <c r="B194" s="42"/>
      <c r="C194" s="42"/>
      <c r="D194" s="42"/>
      <c r="E194" s="41"/>
      <c r="F194" s="43"/>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row>
    <row r="195" spans="1:56" ht="16.5" customHeight="1" x14ac:dyDescent="0.3">
      <c r="A195" s="42"/>
      <c r="B195" s="42"/>
      <c r="C195" s="42"/>
      <c r="D195" s="42"/>
      <c r="E195" s="41"/>
      <c r="F195" s="43"/>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row>
    <row r="196" spans="1:56" ht="16.5" customHeight="1" x14ac:dyDescent="0.3">
      <c r="A196" s="42"/>
      <c r="B196" s="42"/>
      <c r="C196" s="42"/>
      <c r="D196" s="42"/>
      <c r="E196" s="41"/>
      <c r="F196" s="43"/>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row>
    <row r="197" spans="1:56" ht="16.5" customHeight="1" x14ac:dyDescent="0.3">
      <c r="A197" s="42"/>
      <c r="B197" s="42"/>
      <c r="C197" s="42"/>
      <c r="D197" s="42"/>
      <c r="E197" s="41"/>
      <c r="F197" s="43"/>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row>
    <row r="198" spans="1:56" ht="16.5" customHeight="1" x14ac:dyDescent="0.3">
      <c r="A198" s="42"/>
      <c r="B198" s="42"/>
      <c r="C198" s="42"/>
      <c r="D198" s="42"/>
      <c r="E198" s="41"/>
      <c r="F198" s="43"/>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row>
    <row r="199" spans="1:56" ht="16.5" customHeight="1" x14ac:dyDescent="0.3">
      <c r="A199" s="42"/>
      <c r="B199" s="42"/>
      <c r="C199" s="42"/>
      <c r="D199" s="42"/>
      <c r="E199" s="41"/>
      <c r="F199" s="43"/>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row>
    <row r="200" spans="1:56" ht="16.5" customHeight="1" x14ac:dyDescent="0.3">
      <c r="A200" s="42"/>
      <c r="B200" s="42"/>
      <c r="C200" s="42"/>
      <c r="D200" s="42"/>
      <c r="E200" s="41"/>
      <c r="F200" s="43"/>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row>
    <row r="201" spans="1:56" ht="16.5" customHeight="1" x14ac:dyDescent="0.3">
      <c r="A201" s="42"/>
      <c r="B201" s="42"/>
      <c r="C201" s="42"/>
      <c r="D201" s="42"/>
      <c r="E201" s="41"/>
      <c r="F201" s="43"/>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row>
    <row r="202" spans="1:56" ht="16.5" customHeight="1" x14ac:dyDescent="0.3">
      <c r="A202" s="42"/>
      <c r="B202" s="42"/>
      <c r="C202" s="42"/>
      <c r="D202" s="42"/>
      <c r="E202" s="41"/>
      <c r="F202" s="43"/>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row>
    <row r="203" spans="1:56" ht="16.5" customHeight="1" x14ac:dyDescent="0.3">
      <c r="A203" s="42"/>
      <c r="B203" s="42"/>
      <c r="C203" s="42"/>
      <c r="D203" s="42"/>
      <c r="E203" s="41"/>
      <c r="F203" s="43"/>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row>
    <row r="204" spans="1:56" ht="16.5" customHeight="1" x14ac:dyDescent="0.3">
      <c r="A204" s="42"/>
      <c r="B204" s="42"/>
      <c r="C204" s="42"/>
      <c r="D204" s="42"/>
      <c r="E204" s="41"/>
      <c r="F204" s="43"/>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row>
    <row r="205" spans="1:56" ht="16.5" customHeight="1" x14ac:dyDescent="0.3">
      <c r="A205" s="42"/>
      <c r="B205" s="42"/>
      <c r="C205" s="42"/>
      <c r="D205" s="42"/>
      <c r="E205" s="41"/>
      <c r="F205" s="43"/>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row>
    <row r="206" spans="1:56" ht="16.5" customHeight="1" x14ac:dyDescent="0.3">
      <c r="A206" s="42"/>
      <c r="B206" s="42"/>
      <c r="C206" s="42"/>
      <c r="D206" s="42"/>
      <c r="E206" s="41"/>
      <c r="F206" s="43"/>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row>
    <row r="207" spans="1:56" ht="16.5" customHeight="1" x14ac:dyDescent="0.3">
      <c r="A207" s="42"/>
      <c r="B207" s="42"/>
      <c r="C207" s="42"/>
      <c r="D207" s="42"/>
      <c r="E207" s="41"/>
      <c r="F207" s="43"/>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row>
    <row r="208" spans="1:56" ht="16.5" customHeight="1" x14ac:dyDescent="0.3">
      <c r="A208" s="42"/>
      <c r="B208" s="42"/>
      <c r="C208" s="42"/>
      <c r="D208" s="42"/>
      <c r="E208" s="41"/>
      <c r="F208" s="43"/>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row>
    <row r="209" spans="1:56" ht="16.5" customHeight="1" x14ac:dyDescent="0.3">
      <c r="A209" s="42"/>
      <c r="B209" s="42"/>
      <c r="C209" s="42"/>
      <c r="D209" s="42"/>
      <c r="E209" s="41"/>
      <c r="F209" s="43"/>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row>
    <row r="210" spans="1:56" ht="16.5" customHeight="1" x14ac:dyDescent="0.3">
      <c r="A210" s="42"/>
      <c r="B210" s="42"/>
      <c r="C210" s="42"/>
      <c r="D210" s="42"/>
      <c r="E210" s="41"/>
      <c r="F210" s="43"/>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row>
    <row r="211" spans="1:56" ht="16.5" customHeight="1" x14ac:dyDescent="0.3">
      <c r="A211" s="42"/>
      <c r="B211" s="42"/>
      <c r="C211" s="42"/>
      <c r="D211" s="42"/>
      <c r="E211" s="41"/>
      <c r="F211" s="43"/>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row>
    <row r="212" spans="1:56" ht="16.5" customHeight="1" x14ac:dyDescent="0.3">
      <c r="A212" s="42"/>
      <c r="B212" s="42"/>
      <c r="C212" s="42"/>
      <c r="D212" s="42"/>
      <c r="E212" s="41"/>
      <c r="F212" s="43"/>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row>
    <row r="213" spans="1:56" ht="16.5" customHeight="1" x14ac:dyDescent="0.3">
      <c r="A213" s="42"/>
      <c r="B213" s="42"/>
      <c r="C213" s="42"/>
      <c r="D213" s="42"/>
      <c r="E213" s="41"/>
      <c r="F213" s="43"/>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row>
    <row r="214" spans="1:56" ht="16.5" customHeight="1" x14ac:dyDescent="0.3">
      <c r="A214" s="42"/>
      <c r="B214" s="42"/>
      <c r="C214" s="42"/>
      <c r="D214" s="42"/>
      <c r="E214" s="41"/>
      <c r="F214" s="43"/>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row>
    <row r="215" spans="1:56" ht="16.5" customHeight="1" x14ac:dyDescent="0.3">
      <c r="A215" s="42"/>
      <c r="B215" s="42"/>
      <c r="C215" s="42"/>
      <c r="D215" s="42"/>
      <c r="E215" s="41"/>
      <c r="F215" s="43"/>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row>
    <row r="216" spans="1:56" ht="16.5" customHeight="1" x14ac:dyDescent="0.3">
      <c r="A216" s="42"/>
      <c r="B216" s="42"/>
      <c r="C216" s="42"/>
      <c r="D216" s="42"/>
      <c r="E216" s="41"/>
      <c r="F216" s="43"/>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row>
    <row r="217" spans="1:56" ht="16.5" customHeight="1" x14ac:dyDescent="0.3">
      <c r="A217" s="42"/>
      <c r="B217" s="42"/>
      <c r="C217" s="42"/>
      <c r="D217" s="42"/>
      <c r="E217" s="41"/>
      <c r="F217" s="43"/>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row>
    <row r="218" spans="1:56" ht="16.5" customHeight="1" x14ac:dyDescent="0.3">
      <c r="A218" s="42"/>
      <c r="B218" s="42"/>
      <c r="C218" s="42"/>
      <c r="D218" s="42"/>
      <c r="E218" s="41"/>
      <c r="F218" s="43"/>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row>
    <row r="219" spans="1:56" ht="16.5" customHeight="1" x14ac:dyDescent="0.3">
      <c r="A219" s="42"/>
      <c r="B219" s="42"/>
      <c r="C219" s="42"/>
      <c r="D219" s="42"/>
      <c r="E219" s="41"/>
      <c r="F219" s="43"/>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row>
    <row r="220" spans="1:56" ht="16.5" customHeight="1" x14ac:dyDescent="0.3">
      <c r="A220" s="42"/>
      <c r="B220" s="42"/>
      <c r="C220" s="42"/>
      <c r="D220" s="42"/>
      <c r="E220" s="41"/>
      <c r="F220" s="43"/>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row>
    <row r="221" spans="1:56" ht="16.5" customHeight="1" x14ac:dyDescent="0.3">
      <c r="A221" s="42"/>
      <c r="B221" s="42"/>
      <c r="C221" s="42"/>
      <c r="D221" s="42"/>
      <c r="E221" s="41"/>
      <c r="F221" s="43"/>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row>
    <row r="222" spans="1:56" ht="16.5" customHeight="1" x14ac:dyDescent="0.3">
      <c r="A222" s="42"/>
      <c r="B222" s="42"/>
      <c r="C222" s="42"/>
      <c r="D222" s="42"/>
      <c r="E222" s="41"/>
      <c r="F222" s="43"/>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row>
    <row r="223" spans="1:56" ht="16.5" customHeight="1" x14ac:dyDescent="0.3">
      <c r="A223" s="42"/>
      <c r="B223" s="42"/>
      <c r="C223" s="42"/>
      <c r="D223" s="42"/>
      <c r="E223" s="41"/>
      <c r="F223" s="43"/>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row>
    <row r="224" spans="1:56" ht="16.5" customHeight="1" x14ac:dyDescent="0.3">
      <c r="A224" s="42"/>
      <c r="B224" s="42"/>
      <c r="C224" s="42"/>
      <c r="D224" s="42"/>
      <c r="E224" s="41"/>
      <c r="F224" s="43"/>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row>
    <row r="225" spans="1:56" ht="16.5" customHeight="1" x14ac:dyDescent="0.3">
      <c r="A225" s="42"/>
      <c r="B225" s="42"/>
      <c r="C225" s="42"/>
      <c r="D225" s="42"/>
      <c r="E225" s="41"/>
      <c r="F225" s="43"/>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row>
    <row r="226" spans="1:56" ht="16.5" customHeight="1" x14ac:dyDescent="0.3">
      <c r="A226" s="42"/>
      <c r="B226" s="42"/>
      <c r="C226" s="42"/>
      <c r="D226" s="42"/>
      <c r="E226" s="41"/>
      <c r="F226" s="43"/>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row>
    <row r="227" spans="1:56" ht="16.5" customHeight="1" x14ac:dyDescent="0.3">
      <c r="A227" s="42"/>
      <c r="B227" s="42"/>
      <c r="C227" s="42"/>
      <c r="D227" s="42"/>
      <c r="E227" s="41"/>
      <c r="F227" s="43"/>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row>
    <row r="228" spans="1:56" ht="16.5" customHeight="1" x14ac:dyDescent="0.3">
      <c r="A228" s="42"/>
      <c r="B228" s="42"/>
      <c r="C228" s="42"/>
      <c r="D228" s="42"/>
      <c r="E228" s="41"/>
      <c r="F228" s="43"/>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row>
    <row r="229" spans="1:56" ht="16.5" customHeight="1" x14ac:dyDescent="0.3">
      <c r="A229" s="42"/>
      <c r="B229" s="42"/>
      <c r="C229" s="42"/>
      <c r="D229" s="42"/>
      <c r="E229" s="41"/>
      <c r="F229" s="43"/>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row>
    <row r="230" spans="1:56" ht="16.5" customHeight="1" x14ac:dyDescent="0.3">
      <c r="A230" s="42"/>
      <c r="B230" s="42"/>
      <c r="C230" s="42"/>
      <c r="D230" s="42"/>
      <c r="E230" s="41"/>
      <c r="F230" s="43"/>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row>
    <row r="231" spans="1:56" ht="16.5" customHeight="1" x14ac:dyDescent="0.3">
      <c r="A231" s="42"/>
      <c r="B231" s="42"/>
      <c r="C231" s="42"/>
      <c r="D231" s="42"/>
      <c r="E231" s="41"/>
      <c r="F231" s="43"/>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row>
    <row r="232" spans="1:56" ht="16.5" customHeight="1" x14ac:dyDescent="0.3">
      <c r="A232" s="42"/>
      <c r="B232" s="42"/>
      <c r="C232" s="42"/>
      <c r="D232" s="42"/>
      <c r="E232" s="41"/>
      <c r="F232" s="43"/>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row>
    <row r="233" spans="1:56" ht="16.5" customHeight="1" x14ac:dyDescent="0.3">
      <c r="A233" s="42"/>
      <c r="B233" s="42"/>
      <c r="C233" s="42"/>
      <c r="D233" s="42"/>
      <c r="E233" s="41"/>
      <c r="F233" s="43"/>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row>
    <row r="234" spans="1:56" ht="16.5" customHeight="1" x14ac:dyDescent="0.3">
      <c r="A234" s="42"/>
      <c r="B234" s="42"/>
      <c r="C234" s="42"/>
      <c r="D234" s="42"/>
      <c r="E234" s="41"/>
      <c r="F234" s="43"/>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row>
    <row r="235" spans="1:56" ht="16.5" customHeight="1" x14ac:dyDescent="0.3">
      <c r="A235" s="42"/>
      <c r="B235" s="42"/>
      <c r="C235" s="42"/>
      <c r="D235" s="42"/>
      <c r="E235" s="41"/>
      <c r="F235" s="43"/>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row>
    <row r="236" spans="1:56" ht="16.5" customHeight="1" x14ac:dyDescent="0.3">
      <c r="A236" s="42"/>
      <c r="B236" s="42"/>
      <c r="C236" s="42"/>
      <c r="D236" s="42"/>
      <c r="E236" s="41"/>
      <c r="F236" s="43"/>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row>
    <row r="237" spans="1:56" ht="16.5" customHeight="1" x14ac:dyDescent="0.3">
      <c r="A237" s="42"/>
      <c r="B237" s="42"/>
      <c r="C237" s="42"/>
      <c r="D237" s="42"/>
      <c r="E237" s="41"/>
      <c r="F237" s="43"/>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row>
    <row r="238" spans="1:56" ht="16.5" customHeight="1" x14ac:dyDescent="0.3">
      <c r="A238" s="42"/>
      <c r="B238" s="42"/>
      <c r="C238" s="42"/>
      <c r="D238" s="42"/>
      <c r="E238" s="41"/>
      <c r="F238" s="43"/>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row>
    <row r="239" spans="1:56" ht="16.5" customHeight="1" x14ac:dyDescent="0.3">
      <c r="A239" s="42"/>
      <c r="B239" s="42"/>
      <c r="C239" s="42"/>
      <c r="D239" s="42"/>
      <c r="E239" s="41"/>
      <c r="F239" s="43"/>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row>
    <row r="240" spans="1:56" ht="16.5" customHeight="1" x14ac:dyDescent="0.3">
      <c r="A240" s="42"/>
      <c r="B240" s="42"/>
      <c r="C240" s="42"/>
      <c r="D240" s="42"/>
      <c r="E240" s="41"/>
      <c r="F240" s="43"/>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row>
    <row r="241" spans="1:56" ht="16.5" customHeight="1" x14ac:dyDescent="0.3">
      <c r="A241" s="42"/>
      <c r="B241" s="42"/>
      <c r="C241" s="42"/>
      <c r="D241" s="42"/>
      <c r="E241" s="41"/>
      <c r="F241" s="43"/>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row>
    <row r="242" spans="1:56" ht="16.5" customHeight="1" x14ac:dyDescent="0.3">
      <c r="A242" s="42"/>
      <c r="B242" s="42"/>
      <c r="C242" s="42"/>
      <c r="D242" s="42"/>
      <c r="E242" s="41"/>
      <c r="F242" s="43"/>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row>
    <row r="243" spans="1:56" ht="16.5" customHeight="1" x14ac:dyDescent="0.3">
      <c r="A243" s="42"/>
      <c r="B243" s="42"/>
      <c r="C243" s="42"/>
      <c r="D243" s="42"/>
      <c r="E243" s="41"/>
      <c r="F243" s="43"/>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row>
    <row r="244" spans="1:56" ht="16.5" customHeight="1" x14ac:dyDescent="0.3">
      <c r="A244" s="42"/>
      <c r="B244" s="42"/>
      <c r="C244" s="42"/>
      <c r="D244" s="42"/>
      <c r="E244" s="41"/>
      <c r="F244" s="43"/>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row>
    <row r="245" spans="1:56" ht="16.5" customHeight="1" x14ac:dyDescent="0.3">
      <c r="A245" s="42"/>
      <c r="B245" s="42"/>
      <c r="C245" s="42"/>
      <c r="D245" s="42"/>
      <c r="E245" s="41"/>
      <c r="F245" s="43"/>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row>
    <row r="246" spans="1:56" ht="16.5" customHeight="1" x14ac:dyDescent="0.3">
      <c r="A246" s="42"/>
      <c r="B246" s="42"/>
      <c r="C246" s="42"/>
      <c r="D246" s="42"/>
      <c r="E246" s="41"/>
      <c r="F246" s="43"/>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row>
    <row r="247" spans="1:56" ht="16.5" customHeight="1" x14ac:dyDescent="0.3">
      <c r="A247" s="42"/>
      <c r="B247" s="42"/>
      <c r="C247" s="42"/>
      <c r="D247" s="42"/>
      <c r="E247" s="41"/>
      <c r="F247" s="43"/>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row>
    <row r="248" spans="1:56" ht="16.5" customHeight="1" x14ac:dyDescent="0.3">
      <c r="A248" s="42"/>
      <c r="B248" s="42"/>
      <c r="C248" s="42"/>
      <c r="D248" s="42"/>
      <c r="E248" s="41"/>
      <c r="F248" s="43"/>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row>
    <row r="249" spans="1:56" ht="16.5" customHeight="1" x14ac:dyDescent="0.3">
      <c r="A249" s="42"/>
      <c r="B249" s="42"/>
      <c r="C249" s="42"/>
      <c r="D249" s="42"/>
      <c r="E249" s="41"/>
      <c r="F249" s="43"/>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row>
    <row r="250" spans="1:56" ht="16.5" customHeight="1" x14ac:dyDescent="0.3">
      <c r="A250" s="42"/>
      <c r="B250" s="42"/>
      <c r="C250" s="42"/>
      <c r="D250" s="42"/>
      <c r="E250" s="41"/>
      <c r="F250" s="43"/>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row>
    <row r="251" spans="1:56" ht="16.5" customHeight="1" x14ac:dyDescent="0.3">
      <c r="A251" s="42"/>
      <c r="B251" s="42"/>
      <c r="C251" s="42"/>
      <c r="D251" s="42"/>
      <c r="E251" s="41"/>
      <c r="F251" s="43"/>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row>
    <row r="252" spans="1:56" ht="16.5" customHeight="1" x14ac:dyDescent="0.3">
      <c r="A252" s="42"/>
      <c r="B252" s="42"/>
      <c r="C252" s="42"/>
      <c r="D252" s="42"/>
      <c r="E252" s="41"/>
      <c r="F252" s="43"/>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row>
    <row r="253" spans="1:56" ht="16.5" customHeight="1" x14ac:dyDescent="0.3">
      <c r="A253" s="42"/>
      <c r="B253" s="42"/>
      <c r="C253" s="42"/>
      <c r="D253" s="42"/>
      <c r="E253" s="41"/>
      <c r="F253" s="43"/>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row>
    <row r="254" spans="1:56" ht="16.5" customHeight="1" x14ac:dyDescent="0.3">
      <c r="A254" s="42"/>
      <c r="B254" s="42"/>
      <c r="C254" s="42"/>
      <c r="D254" s="42"/>
      <c r="E254" s="41"/>
      <c r="F254" s="43"/>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row>
    <row r="255" spans="1:56" ht="16.5" customHeight="1" x14ac:dyDescent="0.3">
      <c r="A255" s="42"/>
      <c r="B255" s="42"/>
      <c r="C255" s="42"/>
      <c r="D255" s="42"/>
      <c r="E255" s="41"/>
      <c r="F255" s="43"/>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row>
    <row r="256" spans="1:56" ht="16.5" customHeight="1" x14ac:dyDescent="0.3">
      <c r="A256" s="42"/>
      <c r="B256" s="42"/>
      <c r="C256" s="42"/>
      <c r="D256" s="42"/>
      <c r="E256" s="41"/>
      <c r="F256" s="43"/>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row>
    <row r="257" spans="1:56" ht="16.5" customHeight="1" x14ac:dyDescent="0.3">
      <c r="A257" s="42"/>
      <c r="B257" s="42"/>
      <c r="C257" s="42"/>
      <c r="D257" s="42"/>
      <c r="E257" s="41"/>
      <c r="F257" s="43"/>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row>
    <row r="258" spans="1:56" ht="16.5" customHeight="1" x14ac:dyDescent="0.3">
      <c r="A258" s="42"/>
      <c r="B258" s="42"/>
      <c r="C258" s="42"/>
      <c r="D258" s="42"/>
      <c r="E258" s="41"/>
      <c r="F258" s="43"/>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row>
    <row r="259" spans="1:56" ht="16.5" customHeight="1" x14ac:dyDescent="0.3">
      <c r="A259" s="42"/>
      <c r="B259" s="42"/>
      <c r="C259" s="42"/>
      <c r="D259" s="42"/>
      <c r="E259" s="41"/>
      <c r="F259" s="43"/>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row>
    <row r="260" spans="1:56" ht="16.5" customHeight="1" x14ac:dyDescent="0.3">
      <c r="A260" s="42"/>
      <c r="B260" s="42"/>
      <c r="C260" s="42"/>
      <c r="D260" s="42"/>
      <c r="E260" s="41"/>
      <c r="F260" s="43"/>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row>
    <row r="261" spans="1:56" ht="16.5" customHeight="1" x14ac:dyDescent="0.3">
      <c r="A261" s="42"/>
      <c r="B261" s="42"/>
      <c r="C261" s="42"/>
      <c r="D261" s="42"/>
      <c r="E261" s="41"/>
      <c r="F261" s="43"/>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row>
    <row r="262" spans="1:56" ht="16.5" customHeight="1" x14ac:dyDescent="0.3">
      <c r="A262" s="42"/>
      <c r="B262" s="42"/>
      <c r="C262" s="42"/>
      <c r="D262" s="42"/>
      <c r="E262" s="41"/>
      <c r="F262" s="43"/>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row>
    <row r="263" spans="1:56" ht="16.5" customHeight="1" x14ac:dyDescent="0.3">
      <c r="A263" s="42"/>
      <c r="B263" s="42"/>
      <c r="C263" s="42"/>
      <c r="D263" s="42"/>
      <c r="E263" s="41"/>
      <c r="F263" s="43"/>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row>
    <row r="264" spans="1:56" ht="16.5" customHeight="1" x14ac:dyDescent="0.3">
      <c r="A264" s="42"/>
      <c r="B264" s="42"/>
      <c r="C264" s="42"/>
      <c r="D264" s="42"/>
      <c r="E264" s="41"/>
      <c r="F264" s="43"/>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row>
    <row r="265" spans="1:56" ht="16.5" customHeight="1" x14ac:dyDescent="0.3">
      <c r="A265" s="42"/>
      <c r="B265" s="42"/>
      <c r="C265" s="42"/>
      <c r="D265" s="42"/>
      <c r="E265" s="41"/>
      <c r="F265" s="43"/>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row>
    <row r="266" spans="1:56" ht="16.5" customHeight="1" x14ac:dyDescent="0.3">
      <c r="A266" s="42"/>
      <c r="B266" s="42"/>
      <c r="C266" s="42"/>
      <c r="D266" s="42"/>
      <c r="E266" s="41"/>
      <c r="F266" s="43"/>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row>
    <row r="267" spans="1:56" ht="16.5" customHeight="1" x14ac:dyDescent="0.3">
      <c r="A267" s="42"/>
      <c r="B267" s="42"/>
      <c r="C267" s="42"/>
      <c r="D267" s="42"/>
      <c r="E267" s="41"/>
      <c r="F267" s="43"/>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row>
    <row r="268" spans="1:56" ht="16.5" customHeight="1" x14ac:dyDescent="0.3">
      <c r="A268" s="42"/>
      <c r="B268" s="42"/>
      <c r="C268" s="42"/>
      <c r="D268" s="42"/>
      <c r="E268" s="41"/>
      <c r="F268" s="43"/>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row>
    <row r="269" spans="1:56" ht="16.5" customHeight="1" x14ac:dyDescent="0.3">
      <c r="A269" s="42"/>
      <c r="B269" s="42"/>
      <c r="C269" s="42"/>
      <c r="D269" s="42"/>
      <c r="E269" s="41"/>
      <c r="F269" s="43"/>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row>
    <row r="270" spans="1:56" ht="16.5" customHeight="1" x14ac:dyDescent="0.3">
      <c r="A270" s="42"/>
      <c r="B270" s="42"/>
      <c r="C270" s="42"/>
      <c r="D270" s="42"/>
      <c r="E270" s="41"/>
      <c r="F270" s="43"/>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row>
    <row r="271" spans="1:56" ht="16.5" customHeight="1" x14ac:dyDescent="0.3">
      <c r="A271" s="42"/>
      <c r="B271" s="42"/>
      <c r="C271" s="42"/>
      <c r="D271" s="42"/>
      <c r="E271" s="41"/>
      <c r="F271" s="43"/>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row>
    <row r="272" spans="1:56" ht="16.5" customHeight="1" x14ac:dyDescent="0.3">
      <c r="A272" s="42"/>
      <c r="B272" s="42"/>
      <c r="C272" s="42"/>
      <c r="D272" s="42"/>
      <c r="E272" s="41"/>
      <c r="F272" s="43"/>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row>
    <row r="273" spans="1:56" ht="16.5" customHeight="1" x14ac:dyDescent="0.3">
      <c r="A273" s="42"/>
      <c r="B273" s="42"/>
      <c r="C273" s="42"/>
      <c r="D273" s="42"/>
      <c r="E273" s="41"/>
      <c r="F273" s="43"/>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row>
    <row r="274" spans="1:56" ht="16.5" customHeight="1" x14ac:dyDescent="0.3">
      <c r="A274" s="42"/>
      <c r="B274" s="42"/>
      <c r="C274" s="42"/>
      <c r="D274" s="42"/>
      <c r="E274" s="41"/>
      <c r="F274" s="43"/>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row>
    <row r="275" spans="1:56" ht="16.5" customHeight="1" x14ac:dyDescent="0.3">
      <c r="A275" s="42"/>
      <c r="B275" s="42"/>
      <c r="C275" s="42"/>
      <c r="D275" s="42"/>
      <c r="E275" s="41"/>
      <c r="F275" s="43"/>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row>
    <row r="276" spans="1:56" ht="16.5" customHeight="1" x14ac:dyDescent="0.3">
      <c r="A276" s="42"/>
      <c r="B276" s="42"/>
      <c r="C276" s="42"/>
      <c r="D276" s="42"/>
      <c r="E276" s="41"/>
      <c r="F276" s="43"/>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row>
    <row r="277" spans="1:56" ht="16.5" customHeight="1" x14ac:dyDescent="0.3">
      <c r="A277" s="42"/>
      <c r="B277" s="42"/>
      <c r="C277" s="42"/>
      <c r="D277" s="42"/>
      <c r="E277" s="41"/>
      <c r="F277" s="43"/>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row>
    <row r="278" spans="1:56" ht="16.5" customHeight="1" x14ac:dyDescent="0.3">
      <c r="A278" s="42"/>
      <c r="B278" s="42"/>
      <c r="C278" s="42"/>
      <c r="D278" s="42"/>
      <c r="E278" s="41"/>
      <c r="F278" s="43"/>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row>
  </sheetData>
  <mergeCells count="185">
    <mergeCell ref="A8:A9"/>
    <mergeCell ref="A33:A39"/>
    <mergeCell ref="A27:A32"/>
    <mergeCell ref="A18:A26"/>
    <mergeCell ref="A64:A69"/>
    <mergeCell ref="A58:A63"/>
    <mergeCell ref="A52:A57"/>
    <mergeCell ref="A70:A75"/>
    <mergeCell ref="A46:A51"/>
    <mergeCell ref="A40:A45"/>
    <mergeCell ref="A10:A17"/>
    <mergeCell ref="B76:AJ76"/>
    <mergeCell ref="N70:N75"/>
    <mergeCell ref="N64:N69"/>
    <mergeCell ref="M40:M45"/>
    <mergeCell ref="M33:M39"/>
    <mergeCell ref="N33:N39"/>
    <mergeCell ref="M27:M32"/>
    <mergeCell ref="N27:N32"/>
    <mergeCell ref="M18:M26"/>
    <mergeCell ref="N18:N26"/>
    <mergeCell ref="L70:L75"/>
    <mergeCell ref="M70:M75"/>
    <mergeCell ref="L46:L51"/>
    <mergeCell ref="M46:M51"/>
    <mergeCell ref="N46:N51"/>
    <mergeCell ref="L40:L45"/>
    <mergeCell ref="N40:N45"/>
    <mergeCell ref="F33:F39"/>
    <mergeCell ref="G33:G39"/>
    <mergeCell ref="F52:F57"/>
    <mergeCell ref="G52:G57"/>
    <mergeCell ref="F46:F51"/>
    <mergeCell ref="G46:G51"/>
    <mergeCell ref="F40:F45"/>
    <mergeCell ref="AJ8:AJ9"/>
    <mergeCell ref="H52:H57"/>
    <mergeCell ref="I52:I57"/>
    <mergeCell ref="L64:L69"/>
    <mergeCell ref="M64:M69"/>
    <mergeCell ref="L52:L57"/>
    <mergeCell ref="L58:L63"/>
    <mergeCell ref="M58:M63"/>
    <mergeCell ref="N58:N63"/>
    <mergeCell ref="J52:J57"/>
    <mergeCell ref="K52:K57"/>
    <mergeCell ref="M52:M57"/>
    <mergeCell ref="N52:N57"/>
    <mergeCell ref="H40:H45"/>
    <mergeCell ref="I46:I51"/>
    <mergeCell ref="J46:J51"/>
    <mergeCell ref="K46:K51"/>
    <mergeCell ref="J40:J45"/>
    <mergeCell ref="K40:K45"/>
    <mergeCell ref="I40:I45"/>
    <mergeCell ref="I64:I69"/>
    <mergeCell ref="J64:J69"/>
    <mergeCell ref="K64:K69"/>
    <mergeCell ref="I58:I63"/>
    <mergeCell ref="A1:AJ2"/>
    <mergeCell ref="H8:H9"/>
    <mergeCell ref="M8:M9"/>
    <mergeCell ref="N8:N9"/>
    <mergeCell ref="O8:O9"/>
    <mergeCell ref="M10:M17"/>
    <mergeCell ref="N10:N17"/>
    <mergeCell ref="F10:F17"/>
    <mergeCell ref="G10:G17"/>
    <mergeCell ref="H10:H17"/>
    <mergeCell ref="I10:I17"/>
    <mergeCell ref="J10:J17"/>
    <mergeCell ref="K10:K17"/>
    <mergeCell ref="L10:L17"/>
    <mergeCell ref="B8:B9"/>
    <mergeCell ref="B10:B17"/>
    <mergeCell ref="D10:D17"/>
    <mergeCell ref="E10:E17"/>
    <mergeCell ref="D8:D9"/>
    <mergeCell ref="E8:E9"/>
    <mergeCell ref="F8:F9"/>
    <mergeCell ref="C4:N4"/>
    <mergeCell ref="O4:Q4"/>
    <mergeCell ref="C5:N5"/>
    <mergeCell ref="A4:B4"/>
    <mergeCell ref="A5:B5"/>
    <mergeCell ref="A6:B6"/>
    <mergeCell ref="A7:G7"/>
    <mergeCell ref="H7:N7"/>
    <mergeCell ref="O7:W7"/>
    <mergeCell ref="X7:AD7"/>
    <mergeCell ref="AE7:AJ7"/>
    <mergeCell ref="P8:P9"/>
    <mergeCell ref="Q8:Q9"/>
    <mergeCell ref="R8:W8"/>
    <mergeCell ref="X8:X9"/>
    <mergeCell ref="Y8:Y9"/>
    <mergeCell ref="Z8:Z9"/>
    <mergeCell ref="AA8:AA9"/>
    <mergeCell ref="AB8:AB9"/>
    <mergeCell ref="AC8:AC9"/>
    <mergeCell ref="AD8:AD9"/>
    <mergeCell ref="AE8:AE9"/>
    <mergeCell ref="AF8:AF9"/>
    <mergeCell ref="AG8:AG9"/>
    <mergeCell ref="AH8:AH9"/>
    <mergeCell ref="C6:N6"/>
    <mergeCell ref="AI8:AI9"/>
    <mergeCell ref="C8:C9"/>
    <mergeCell ref="C10:C17"/>
    <mergeCell ref="K8:K9"/>
    <mergeCell ref="L8:L9"/>
    <mergeCell ref="H33:H39"/>
    <mergeCell ref="I33:I39"/>
    <mergeCell ref="K33:K39"/>
    <mergeCell ref="L33:L39"/>
    <mergeCell ref="J33:J39"/>
    <mergeCell ref="K27:K32"/>
    <mergeCell ref="L27:L32"/>
    <mergeCell ref="J27:J32"/>
    <mergeCell ref="J18:J26"/>
    <mergeCell ref="K18:K26"/>
    <mergeCell ref="L18:L26"/>
    <mergeCell ref="I8:I9"/>
    <mergeCell ref="H27:H32"/>
    <mergeCell ref="I27:I32"/>
    <mergeCell ref="H18:H26"/>
    <mergeCell ref="I18:I26"/>
    <mergeCell ref="J8:J9"/>
    <mergeCell ref="G8:G9"/>
    <mergeCell ref="B18:B26"/>
    <mergeCell ref="C18:C26"/>
    <mergeCell ref="D18:D26"/>
    <mergeCell ref="E18:E26"/>
    <mergeCell ref="F18:F26"/>
    <mergeCell ref="G18:G26"/>
    <mergeCell ref="B52:B57"/>
    <mergeCell ref="C52:C57"/>
    <mergeCell ref="B46:B51"/>
    <mergeCell ref="C46:C51"/>
    <mergeCell ref="C40:C45"/>
    <mergeCell ref="G40:G45"/>
    <mergeCell ref="B40:B45"/>
    <mergeCell ref="B33:B39"/>
    <mergeCell ref="C33:C39"/>
    <mergeCell ref="B27:B32"/>
    <mergeCell ref="C27:C32"/>
    <mergeCell ref="D27:D32"/>
    <mergeCell ref="E27:E32"/>
    <mergeCell ref="F27:F32"/>
    <mergeCell ref="G27:G32"/>
    <mergeCell ref="D52:D57"/>
    <mergeCell ref="E52:E57"/>
    <mergeCell ref="D46:D51"/>
    <mergeCell ref="E46:E51"/>
    <mergeCell ref="D40:D45"/>
    <mergeCell ref="E40:E45"/>
    <mergeCell ref="D33:D39"/>
    <mergeCell ref="E33:E39"/>
    <mergeCell ref="H70:H75"/>
    <mergeCell ref="H46:H51"/>
    <mergeCell ref="F70:F75"/>
    <mergeCell ref="G70:G75"/>
    <mergeCell ref="H64:H69"/>
    <mergeCell ref="F64:F69"/>
    <mergeCell ref="G64:G69"/>
    <mergeCell ref="H58:H63"/>
    <mergeCell ref="F58:F63"/>
    <mergeCell ref="G58:G63"/>
    <mergeCell ref="J58:J63"/>
    <mergeCell ref="K58:K63"/>
    <mergeCell ref="I70:I75"/>
    <mergeCell ref="J70:J75"/>
    <mergeCell ref="K70:K75"/>
    <mergeCell ref="B70:B75"/>
    <mergeCell ref="C70:C75"/>
    <mergeCell ref="B64:B69"/>
    <mergeCell ref="C64:C69"/>
    <mergeCell ref="B58:B63"/>
    <mergeCell ref="C58:C63"/>
    <mergeCell ref="D70:D75"/>
    <mergeCell ref="E70:E75"/>
    <mergeCell ref="D64:D69"/>
    <mergeCell ref="E64:E69"/>
    <mergeCell ref="D58:D63"/>
    <mergeCell ref="E58:E63"/>
  </mergeCells>
  <conditionalFormatting sqref="H10 H18">
    <cfRule type="cellIs" dxfId="342" priority="160" operator="equal">
      <formula>"Muy Alta"</formula>
    </cfRule>
  </conditionalFormatting>
  <conditionalFormatting sqref="H10 H18">
    <cfRule type="cellIs" dxfId="341" priority="161" operator="equal">
      <formula>"Alta"</formula>
    </cfRule>
  </conditionalFormatting>
  <conditionalFormatting sqref="H10 H18">
    <cfRule type="cellIs" dxfId="340" priority="162" operator="equal">
      <formula>"Media"</formula>
    </cfRule>
  </conditionalFormatting>
  <conditionalFormatting sqref="H10 H18">
    <cfRule type="cellIs" dxfId="339" priority="163" operator="equal">
      <formula>"Baja"</formula>
    </cfRule>
  </conditionalFormatting>
  <conditionalFormatting sqref="H10 H18">
    <cfRule type="cellIs" dxfId="338" priority="164" operator="equal">
      <formula>"Muy Baja"</formula>
    </cfRule>
  </conditionalFormatting>
  <conditionalFormatting sqref="L10 L18 L27 L33 L40 L46 L52 L58 L64 L70">
    <cfRule type="cellIs" dxfId="337" priority="165" operator="equal">
      <formula>"Catastrófico"</formula>
    </cfRule>
  </conditionalFormatting>
  <conditionalFormatting sqref="L10 L18 L27 L33 L40 L46 L52 L58 L64 L70">
    <cfRule type="cellIs" dxfId="336" priority="166" operator="equal">
      <formula>"Mayor"</formula>
    </cfRule>
  </conditionalFormatting>
  <conditionalFormatting sqref="L10 L18 L27 L33 L40 L46 L52 L58 L64 L70">
    <cfRule type="cellIs" dxfId="335" priority="167" operator="equal">
      <formula>"Moderado"</formula>
    </cfRule>
  </conditionalFormatting>
  <conditionalFormatting sqref="L10 L18 L27 L33 L40 L46 L52 L58 L64 L70">
    <cfRule type="cellIs" dxfId="334" priority="168" operator="equal">
      <formula>"Menor"</formula>
    </cfRule>
  </conditionalFormatting>
  <conditionalFormatting sqref="L10 L18 L27 L33 L40 L46 L52 L58 L64 L70">
    <cfRule type="cellIs" dxfId="333" priority="169" operator="equal">
      <formula>"Leve"</formula>
    </cfRule>
  </conditionalFormatting>
  <conditionalFormatting sqref="N10">
    <cfRule type="cellIs" dxfId="332" priority="170" operator="equal">
      <formula>"Extremo"</formula>
    </cfRule>
  </conditionalFormatting>
  <conditionalFormatting sqref="N10">
    <cfRule type="cellIs" dxfId="331" priority="171" operator="equal">
      <formula>"Alto"</formula>
    </cfRule>
  </conditionalFormatting>
  <conditionalFormatting sqref="N10">
    <cfRule type="cellIs" dxfId="330" priority="172" operator="equal">
      <formula>"Moderado"</formula>
    </cfRule>
  </conditionalFormatting>
  <conditionalFormatting sqref="N10">
    <cfRule type="cellIs" dxfId="329" priority="173" operator="equal">
      <formula>"Bajo"</formula>
    </cfRule>
  </conditionalFormatting>
  <conditionalFormatting sqref="Y10:Y14 Y17">
    <cfRule type="cellIs" dxfId="328" priority="174" operator="equal">
      <formula>"Muy Alta"</formula>
    </cfRule>
  </conditionalFormatting>
  <conditionalFormatting sqref="Y10:Y14 Y17">
    <cfRule type="cellIs" dxfId="327" priority="175" operator="equal">
      <formula>"Alta"</formula>
    </cfRule>
  </conditionalFormatting>
  <conditionalFormatting sqref="Y10:Y14 Y17">
    <cfRule type="cellIs" dxfId="326" priority="176" operator="equal">
      <formula>"Media"</formula>
    </cfRule>
  </conditionalFormatting>
  <conditionalFormatting sqref="Y10:Y14 Y17">
    <cfRule type="cellIs" dxfId="325" priority="177" operator="equal">
      <formula>"Baja"</formula>
    </cfRule>
  </conditionalFormatting>
  <conditionalFormatting sqref="Y10:Y14 Y17">
    <cfRule type="cellIs" dxfId="324" priority="178" operator="equal">
      <formula>"Muy Baja"</formula>
    </cfRule>
  </conditionalFormatting>
  <conditionalFormatting sqref="AA10:AA14 AA17">
    <cfRule type="cellIs" dxfId="323" priority="179" operator="equal">
      <formula>"Catastrófico"</formula>
    </cfRule>
  </conditionalFormatting>
  <conditionalFormatting sqref="AA10:AA14 AA17">
    <cfRule type="cellIs" dxfId="322" priority="180" operator="equal">
      <formula>"Mayor"</formula>
    </cfRule>
  </conditionalFormatting>
  <conditionalFormatting sqref="AA10:AA14 AA17">
    <cfRule type="cellIs" dxfId="321" priority="181" operator="equal">
      <formula>"Moderado"</formula>
    </cfRule>
  </conditionalFormatting>
  <conditionalFormatting sqref="AA10:AA14 AA17">
    <cfRule type="cellIs" dxfId="320" priority="182" operator="equal">
      <formula>"Menor"</formula>
    </cfRule>
  </conditionalFormatting>
  <conditionalFormatting sqref="AA10:AA14 AA17">
    <cfRule type="cellIs" dxfId="319" priority="183" operator="equal">
      <formula>"Leve"</formula>
    </cfRule>
  </conditionalFormatting>
  <conditionalFormatting sqref="AC10:AC14 AC17">
    <cfRule type="cellIs" dxfId="318" priority="184" operator="equal">
      <formula>"Extremo"</formula>
    </cfRule>
  </conditionalFormatting>
  <conditionalFormatting sqref="AC10:AC14 AC17">
    <cfRule type="cellIs" dxfId="317" priority="185" operator="equal">
      <formula>"Alto"</formula>
    </cfRule>
  </conditionalFormatting>
  <conditionalFormatting sqref="AC10:AC14 AC17">
    <cfRule type="cellIs" dxfId="316" priority="186" operator="equal">
      <formula>"Moderado"</formula>
    </cfRule>
  </conditionalFormatting>
  <conditionalFormatting sqref="AC10:AC14 AC17">
    <cfRule type="cellIs" dxfId="315" priority="187" operator="equal">
      <formula>"Bajo"</formula>
    </cfRule>
  </conditionalFormatting>
  <conditionalFormatting sqref="H64">
    <cfRule type="cellIs" dxfId="314" priority="188" operator="equal">
      <formula>"Muy Alta"</formula>
    </cfRule>
  </conditionalFormatting>
  <conditionalFormatting sqref="H64">
    <cfRule type="cellIs" dxfId="313" priority="189" operator="equal">
      <formula>"Alta"</formula>
    </cfRule>
  </conditionalFormatting>
  <conditionalFormatting sqref="H64">
    <cfRule type="cellIs" dxfId="312" priority="190" operator="equal">
      <formula>"Media"</formula>
    </cfRule>
  </conditionalFormatting>
  <conditionalFormatting sqref="H64">
    <cfRule type="cellIs" dxfId="311" priority="191" operator="equal">
      <formula>"Baja"</formula>
    </cfRule>
  </conditionalFormatting>
  <conditionalFormatting sqref="H64">
    <cfRule type="cellIs" dxfId="310" priority="192" operator="equal">
      <formula>"Muy Baja"</formula>
    </cfRule>
  </conditionalFormatting>
  <conditionalFormatting sqref="N18">
    <cfRule type="cellIs" dxfId="309" priority="193" operator="equal">
      <formula>"Extremo"</formula>
    </cfRule>
  </conditionalFormatting>
  <conditionalFormatting sqref="N18">
    <cfRule type="cellIs" dxfId="308" priority="194" operator="equal">
      <formula>"Alto"</formula>
    </cfRule>
  </conditionalFormatting>
  <conditionalFormatting sqref="N18">
    <cfRule type="cellIs" dxfId="307" priority="195" operator="equal">
      <formula>"Moderado"</formula>
    </cfRule>
  </conditionalFormatting>
  <conditionalFormatting sqref="N18">
    <cfRule type="cellIs" dxfId="306" priority="196" operator="equal">
      <formula>"Bajo"</formula>
    </cfRule>
  </conditionalFormatting>
  <conditionalFormatting sqref="Y18:Y22 Y26">
    <cfRule type="cellIs" dxfId="305" priority="197" operator="equal">
      <formula>"Muy Alta"</formula>
    </cfRule>
  </conditionalFormatting>
  <conditionalFormatting sqref="Y18:Y22 Y26">
    <cfRule type="cellIs" dxfId="304" priority="198" operator="equal">
      <formula>"Alta"</formula>
    </cfRule>
  </conditionalFormatting>
  <conditionalFormatting sqref="Y18:Y22 Y26">
    <cfRule type="cellIs" dxfId="303" priority="199" operator="equal">
      <formula>"Media"</formula>
    </cfRule>
  </conditionalFormatting>
  <conditionalFormatting sqref="Y18:Y22 Y26">
    <cfRule type="cellIs" dxfId="302" priority="200" operator="equal">
      <formula>"Baja"</formula>
    </cfRule>
  </conditionalFormatting>
  <conditionalFormatting sqref="Y18:Y22 Y26">
    <cfRule type="cellIs" dxfId="301" priority="201" operator="equal">
      <formula>"Muy Baja"</formula>
    </cfRule>
  </conditionalFormatting>
  <conditionalFormatting sqref="AA18:AA22 AA26">
    <cfRule type="cellIs" dxfId="300" priority="202" operator="equal">
      <formula>"Catastrófico"</formula>
    </cfRule>
  </conditionalFormatting>
  <conditionalFormatting sqref="AA18:AA22 AA26">
    <cfRule type="cellIs" dxfId="299" priority="203" operator="equal">
      <formula>"Mayor"</formula>
    </cfRule>
  </conditionalFormatting>
  <conditionalFormatting sqref="AA18:AA22 AA26">
    <cfRule type="cellIs" dxfId="298" priority="204" operator="equal">
      <formula>"Moderado"</formula>
    </cfRule>
  </conditionalFormatting>
  <conditionalFormatting sqref="AA18:AA22 AA26">
    <cfRule type="cellIs" dxfId="297" priority="205" operator="equal">
      <formula>"Menor"</formula>
    </cfRule>
  </conditionalFormatting>
  <conditionalFormatting sqref="AA18:AA22 AA26">
    <cfRule type="cellIs" dxfId="296" priority="206" operator="equal">
      <formula>"Leve"</formula>
    </cfRule>
  </conditionalFormatting>
  <conditionalFormatting sqref="AC18:AC22 AC26">
    <cfRule type="cellIs" dxfId="295" priority="207" operator="equal">
      <formula>"Extremo"</formula>
    </cfRule>
  </conditionalFormatting>
  <conditionalFormatting sqref="AC18:AC22 AC26">
    <cfRule type="cellIs" dxfId="294" priority="208" operator="equal">
      <formula>"Alto"</formula>
    </cfRule>
  </conditionalFormatting>
  <conditionalFormatting sqref="AC18:AC22 AC26">
    <cfRule type="cellIs" dxfId="293" priority="209" operator="equal">
      <formula>"Moderado"</formula>
    </cfRule>
  </conditionalFormatting>
  <conditionalFormatting sqref="AC18:AC22 AC26">
    <cfRule type="cellIs" dxfId="292" priority="210" operator="equal">
      <formula>"Bajo"</formula>
    </cfRule>
  </conditionalFormatting>
  <conditionalFormatting sqref="H27">
    <cfRule type="cellIs" dxfId="291" priority="211" operator="equal">
      <formula>"Muy Alta"</formula>
    </cfRule>
  </conditionalFormatting>
  <conditionalFormatting sqref="H27">
    <cfRule type="cellIs" dxfId="290" priority="212" operator="equal">
      <formula>"Alta"</formula>
    </cfRule>
  </conditionalFormatting>
  <conditionalFormatting sqref="H27">
    <cfRule type="cellIs" dxfId="289" priority="213" operator="equal">
      <formula>"Media"</formula>
    </cfRule>
  </conditionalFormatting>
  <conditionalFormatting sqref="H27">
    <cfRule type="cellIs" dxfId="288" priority="214" operator="equal">
      <formula>"Baja"</formula>
    </cfRule>
  </conditionalFormatting>
  <conditionalFormatting sqref="H27">
    <cfRule type="cellIs" dxfId="287" priority="215" operator="equal">
      <formula>"Muy Baja"</formula>
    </cfRule>
  </conditionalFormatting>
  <conditionalFormatting sqref="N27">
    <cfRule type="cellIs" dxfId="286" priority="216" operator="equal">
      <formula>"Extremo"</formula>
    </cfRule>
  </conditionalFormatting>
  <conditionalFormatting sqref="N27">
    <cfRule type="cellIs" dxfId="285" priority="217" operator="equal">
      <formula>"Alto"</formula>
    </cfRule>
  </conditionalFormatting>
  <conditionalFormatting sqref="N27">
    <cfRule type="cellIs" dxfId="284" priority="218" operator="equal">
      <formula>"Moderado"</formula>
    </cfRule>
  </conditionalFormatting>
  <conditionalFormatting sqref="N27">
    <cfRule type="cellIs" dxfId="283" priority="219" operator="equal">
      <formula>"Bajo"</formula>
    </cfRule>
  </conditionalFormatting>
  <conditionalFormatting sqref="Y27:Y32">
    <cfRule type="cellIs" dxfId="282" priority="220" operator="equal">
      <formula>"Muy Alta"</formula>
    </cfRule>
  </conditionalFormatting>
  <conditionalFormatting sqref="Y27:Y32">
    <cfRule type="cellIs" dxfId="281" priority="221" operator="equal">
      <formula>"Alta"</formula>
    </cfRule>
  </conditionalFormatting>
  <conditionalFormatting sqref="Y27:Y32">
    <cfRule type="cellIs" dxfId="280" priority="222" operator="equal">
      <formula>"Media"</formula>
    </cfRule>
  </conditionalFormatting>
  <conditionalFormatting sqref="Y27:Y32">
    <cfRule type="cellIs" dxfId="279" priority="223" operator="equal">
      <formula>"Baja"</formula>
    </cfRule>
  </conditionalFormatting>
  <conditionalFormatting sqref="Y27:Y32">
    <cfRule type="cellIs" dxfId="278" priority="224" operator="equal">
      <formula>"Muy Baja"</formula>
    </cfRule>
  </conditionalFormatting>
  <conditionalFormatting sqref="AA27:AA32">
    <cfRule type="cellIs" dxfId="277" priority="225" operator="equal">
      <formula>"Catastrófico"</formula>
    </cfRule>
  </conditionalFormatting>
  <conditionalFormatting sqref="AA27:AA32">
    <cfRule type="cellIs" dxfId="276" priority="226" operator="equal">
      <formula>"Mayor"</formula>
    </cfRule>
  </conditionalFormatting>
  <conditionalFormatting sqref="AA27:AA32">
    <cfRule type="cellIs" dxfId="275" priority="227" operator="equal">
      <formula>"Moderado"</formula>
    </cfRule>
  </conditionalFormatting>
  <conditionalFormatting sqref="AA27:AA32">
    <cfRule type="cellIs" dxfId="274" priority="228" operator="equal">
      <formula>"Menor"</formula>
    </cfRule>
  </conditionalFormatting>
  <conditionalFormatting sqref="AA27:AA32">
    <cfRule type="cellIs" dxfId="273" priority="229" operator="equal">
      <formula>"Leve"</formula>
    </cfRule>
  </conditionalFormatting>
  <conditionalFormatting sqref="AC27:AC32">
    <cfRule type="cellIs" dxfId="272" priority="230" operator="equal">
      <formula>"Extremo"</formula>
    </cfRule>
  </conditionalFormatting>
  <conditionalFormatting sqref="AC27:AC32">
    <cfRule type="cellIs" dxfId="271" priority="231" operator="equal">
      <formula>"Alto"</formula>
    </cfRule>
  </conditionalFormatting>
  <conditionalFormatting sqref="AC27:AC32">
    <cfRule type="cellIs" dxfId="270" priority="232" operator="equal">
      <formula>"Moderado"</formula>
    </cfRule>
  </conditionalFormatting>
  <conditionalFormatting sqref="AC27:AC32">
    <cfRule type="cellIs" dxfId="269" priority="233" operator="equal">
      <formula>"Bajo"</formula>
    </cfRule>
  </conditionalFormatting>
  <conditionalFormatting sqref="H33">
    <cfRule type="cellIs" dxfId="268" priority="234" operator="equal">
      <formula>"Muy Alta"</formula>
    </cfRule>
  </conditionalFormatting>
  <conditionalFormatting sqref="H33">
    <cfRule type="cellIs" dxfId="267" priority="235" operator="equal">
      <formula>"Alta"</formula>
    </cfRule>
  </conditionalFormatting>
  <conditionalFormatting sqref="H33">
    <cfRule type="cellIs" dxfId="266" priority="236" operator="equal">
      <formula>"Media"</formula>
    </cfRule>
  </conditionalFormatting>
  <conditionalFormatting sqref="H33">
    <cfRule type="cellIs" dxfId="265" priority="237" operator="equal">
      <formula>"Baja"</formula>
    </cfRule>
  </conditionalFormatting>
  <conditionalFormatting sqref="H33">
    <cfRule type="cellIs" dxfId="264" priority="238" operator="equal">
      <formula>"Muy Baja"</formula>
    </cfRule>
  </conditionalFormatting>
  <conditionalFormatting sqref="N33">
    <cfRule type="cellIs" dxfId="263" priority="239" operator="equal">
      <formula>"Extremo"</formula>
    </cfRule>
  </conditionalFormatting>
  <conditionalFormatting sqref="N33">
    <cfRule type="cellIs" dxfId="262" priority="240" operator="equal">
      <formula>"Alto"</formula>
    </cfRule>
  </conditionalFormatting>
  <conditionalFormatting sqref="N33">
    <cfRule type="cellIs" dxfId="261" priority="241" operator="equal">
      <formula>"Moderado"</formula>
    </cfRule>
  </conditionalFormatting>
  <conditionalFormatting sqref="N33">
    <cfRule type="cellIs" dxfId="260" priority="242" operator="equal">
      <formula>"Bajo"</formula>
    </cfRule>
  </conditionalFormatting>
  <conditionalFormatting sqref="Y35:Y37 Y39">
    <cfRule type="cellIs" dxfId="259" priority="243" operator="equal">
      <formula>"Muy Alta"</formula>
    </cfRule>
  </conditionalFormatting>
  <conditionalFormatting sqref="Y35:Y37 Y39">
    <cfRule type="cellIs" dxfId="258" priority="244" operator="equal">
      <formula>"Alta"</formula>
    </cfRule>
  </conditionalFormatting>
  <conditionalFormatting sqref="Y35:Y37 Y39">
    <cfRule type="cellIs" dxfId="257" priority="245" operator="equal">
      <formula>"Media"</formula>
    </cfRule>
  </conditionalFormatting>
  <conditionalFormatting sqref="Y35:Y37 Y39">
    <cfRule type="cellIs" dxfId="256" priority="246" operator="equal">
      <formula>"Baja"</formula>
    </cfRule>
  </conditionalFormatting>
  <conditionalFormatting sqref="Y35:Y37 Y39">
    <cfRule type="cellIs" dxfId="255" priority="247" operator="equal">
      <formula>"Muy Baja"</formula>
    </cfRule>
  </conditionalFormatting>
  <conditionalFormatting sqref="AA35:AA37 AA39">
    <cfRule type="cellIs" dxfId="254" priority="248" operator="equal">
      <formula>"Catastrófico"</formula>
    </cfRule>
  </conditionalFormatting>
  <conditionalFormatting sqref="AA35:AA37 AA39">
    <cfRule type="cellIs" dxfId="253" priority="249" operator="equal">
      <formula>"Mayor"</formula>
    </cfRule>
  </conditionalFormatting>
  <conditionalFormatting sqref="AA35:AA37 AA39">
    <cfRule type="cellIs" dxfId="252" priority="250" operator="equal">
      <formula>"Moderado"</formula>
    </cfRule>
  </conditionalFormatting>
  <conditionalFormatting sqref="AA35:AA37 AA39">
    <cfRule type="cellIs" dxfId="251" priority="251" operator="equal">
      <formula>"Menor"</formula>
    </cfRule>
  </conditionalFormatting>
  <conditionalFormatting sqref="AA35:AA37 AA39">
    <cfRule type="cellIs" dxfId="250" priority="252" operator="equal">
      <formula>"Leve"</formula>
    </cfRule>
  </conditionalFormatting>
  <conditionalFormatting sqref="AC35:AC37 AC39">
    <cfRule type="cellIs" dxfId="249" priority="253" operator="equal">
      <formula>"Extremo"</formula>
    </cfRule>
  </conditionalFormatting>
  <conditionalFormatting sqref="AC35:AC37 AC39">
    <cfRule type="cellIs" dxfId="248" priority="254" operator="equal">
      <formula>"Alto"</formula>
    </cfRule>
  </conditionalFormatting>
  <conditionalFormatting sqref="AC35:AC37 AC39">
    <cfRule type="cellIs" dxfId="247" priority="255" operator="equal">
      <formula>"Moderado"</formula>
    </cfRule>
  </conditionalFormatting>
  <conditionalFormatting sqref="AC35:AC37 AC39">
    <cfRule type="cellIs" dxfId="246" priority="256" operator="equal">
      <formula>"Bajo"</formula>
    </cfRule>
  </conditionalFormatting>
  <conditionalFormatting sqref="H40">
    <cfRule type="cellIs" dxfId="245" priority="257" operator="equal">
      <formula>"Muy Alta"</formula>
    </cfRule>
  </conditionalFormatting>
  <conditionalFormatting sqref="H40">
    <cfRule type="cellIs" dxfId="244" priority="258" operator="equal">
      <formula>"Alta"</formula>
    </cfRule>
  </conditionalFormatting>
  <conditionalFormatting sqref="H40">
    <cfRule type="cellIs" dxfId="243" priority="259" operator="equal">
      <formula>"Media"</formula>
    </cfRule>
  </conditionalFormatting>
  <conditionalFormatting sqref="H40">
    <cfRule type="cellIs" dxfId="242" priority="260" operator="equal">
      <formula>"Baja"</formula>
    </cfRule>
  </conditionalFormatting>
  <conditionalFormatting sqref="H40">
    <cfRule type="cellIs" dxfId="241" priority="261" operator="equal">
      <formula>"Muy Baja"</formula>
    </cfRule>
  </conditionalFormatting>
  <conditionalFormatting sqref="N40">
    <cfRule type="cellIs" dxfId="240" priority="262" operator="equal">
      <formula>"Extremo"</formula>
    </cfRule>
  </conditionalFormatting>
  <conditionalFormatting sqref="N40">
    <cfRule type="cellIs" dxfId="239" priority="263" operator="equal">
      <formula>"Alto"</formula>
    </cfRule>
  </conditionalFormatting>
  <conditionalFormatting sqref="N40">
    <cfRule type="cellIs" dxfId="238" priority="264" operator="equal">
      <formula>"Moderado"</formula>
    </cfRule>
  </conditionalFormatting>
  <conditionalFormatting sqref="N40">
    <cfRule type="cellIs" dxfId="237" priority="265" operator="equal">
      <formula>"Bajo"</formula>
    </cfRule>
  </conditionalFormatting>
  <conditionalFormatting sqref="Y40:Y45">
    <cfRule type="cellIs" dxfId="236" priority="266" operator="equal">
      <formula>"Muy Alta"</formula>
    </cfRule>
  </conditionalFormatting>
  <conditionalFormatting sqref="Y40:Y45">
    <cfRule type="cellIs" dxfId="235" priority="267" operator="equal">
      <formula>"Alta"</formula>
    </cfRule>
  </conditionalFormatting>
  <conditionalFormatting sqref="Y40:Y45">
    <cfRule type="cellIs" dxfId="234" priority="268" operator="equal">
      <formula>"Media"</formula>
    </cfRule>
  </conditionalFormatting>
  <conditionalFormatting sqref="Y40:Y45">
    <cfRule type="cellIs" dxfId="233" priority="269" operator="equal">
      <formula>"Baja"</formula>
    </cfRule>
  </conditionalFormatting>
  <conditionalFormatting sqref="Y40:Y45">
    <cfRule type="cellIs" dxfId="232" priority="270" operator="equal">
      <formula>"Muy Baja"</formula>
    </cfRule>
  </conditionalFormatting>
  <conditionalFormatting sqref="AA40:AA45">
    <cfRule type="cellIs" dxfId="231" priority="271" operator="equal">
      <formula>"Catastrófico"</formula>
    </cfRule>
  </conditionalFormatting>
  <conditionalFormatting sqref="AA40:AA45">
    <cfRule type="cellIs" dxfId="230" priority="272" operator="equal">
      <formula>"Mayor"</formula>
    </cfRule>
  </conditionalFormatting>
  <conditionalFormatting sqref="AA40:AA45">
    <cfRule type="cellIs" dxfId="229" priority="273" operator="equal">
      <formula>"Moderado"</formula>
    </cfRule>
  </conditionalFormatting>
  <conditionalFormatting sqref="AA40:AA45">
    <cfRule type="cellIs" dxfId="228" priority="274" operator="equal">
      <formula>"Menor"</formula>
    </cfRule>
  </conditionalFormatting>
  <conditionalFormatting sqref="AA40:AA45">
    <cfRule type="cellIs" dxfId="227" priority="275" operator="equal">
      <formula>"Leve"</formula>
    </cfRule>
  </conditionalFormatting>
  <conditionalFormatting sqref="AC40:AC45">
    <cfRule type="cellIs" dxfId="226" priority="276" operator="equal">
      <formula>"Extremo"</formula>
    </cfRule>
  </conditionalFormatting>
  <conditionalFormatting sqref="AC40:AC45">
    <cfRule type="cellIs" dxfId="225" priority="277" operator="equal">
      <formula>"Alto"</formula>
    </cfRule>
  </conditionalFormatting>
  <conditionalFormatting sqref="AC40:AC45">
    <cfRule type="cellIs" dxfId="224" priority="278" operator="equal">
      <formula>"Moderado"</formula>
    </cfRule>
  </conditionalFormatting>
  <conditionalFormatting sqref="AC40:AC45">
    <cfRule type="cellIs" dxfId="223" priority="279" operator="equal">
      <formula>"Bajo"</formula>
    </cfRule>
  </conditionalFormatting>
  <conditionalFormatting sqref="H46">
    <cfRule type="cellIs" dxfId="222" priority="280" operator="equal">
      <formula>"Muy Alta"</formula>
    </cfRule>
  </conditionalFormatting>
  <conditionalFormatting sqref="H46">
    <cfRule type="cellIs" dxfId="221" priority="281" operator="equal">
      <formula>"Alta"</formula>
    </cfRule>
  </conditionalFormatting>
  <conditionalFormatting sqref="H46">
    <cfRule type="cellIs" dxfId="220" priority="282" operator="equal">
      <formula>"Media"</formula>
    </cfRule>
  </conditionalFormatting>
  <conditionalFormatting sqref="H46">
    <cfRule type="cellIs" dxfId="219" priority="283" operator="equal">
      <formula>"Baja"</formula>
    </cfRule>
  </conditionalFormatting>
  <conditionalFormatting sqref="H46">
    <cfRule type="cellIs" dxfId="218" priority="284" operator="equal">
      <formula>"Muy Baja"</formula>
    </cfRule>
  </conditionalFormatting>
  <conditionalFormatting sqref="N46">
    <cfRule type="cellIs" dxfId="217" priority="285" operator="equal">
      <formula>"Extremo"</formula>
    </cfRule>
  </conditionalFormatting>
  <conditionalFormatting sqref="N46">
    <cfRule type="cellIs" dxfId="216" priority="286" operator="equal">
      <formula>"Alto"</formula>
    </cfRule>
  </conditionalFormatting>
  <conditionalFormatting sqref="N46">
    <cfRule type="cellIs" dxfId="215" priority="287" operator="equal">
      <formula>"Moderado"</formula>
    </cfRule>
  </conditionalFormatting>
  <conditionalFormatting sqref="N46">
    <cfRule type="cellIs" dxfId="214" priority="288" operator="equal">
      <formula>"Bajo"</formula>
    </cfRule>
  </conditionalFormatting>
  <conditionalFormatting sqref="Y46:Y51">
    <cfRule type="cellIs" dxfId="213" priority="289" operator="equal">
      <formula>"Muy Alta"</formula>
    </cfRule>
  </conditionalFormatting>
  <conditionalFormatting sqref="Y46:Y51">
    <cfRule type="cellIs" dxfId="212" priority="290" operator="equal">
      <formula>"Alta"</formula>
    </cfRule>
  </conditionalFormatting>
  <conditionalFormatting sqref="Y46:Y51">
    <cfRule type="cellIs" dxfId="211" priority="291" operator="equal">
      <formula>"Media"</formula>
    </cfRule>
  </conditionalFormatting>
  <conditionalFormatting sqref="Y46:Y51">
    <cfRule type="cellIs" dxfId="210" priority="292" operator="equal">
      <formula>"Baja"</formula>
    </cfRule>
  </conditionalFormatting>
  <conditionalFormatting sqref="Y46:Y51">
    <cfRule type="cellIs" dxfId="209" priority="293" operator="equal">
      <formula>"Muy Baja"</formula>
    </cfRule>
  </conditionalFormatting>
  <conditionalFormatting sqref="AA46:AA51">
    <cfRule type="cellIs" dxfId="208" priority="294" operator="equal">
      <formula>"Catastrófico"</formula>
    </cfRule>
  </conditionalFormatting>
  <conditionalFormatting sqref="AA46:AA51">
    <cfRule type="cellIs" dxfId="207" priority="295" operator="equal">
      <formula>"Mayor"</formula>
    </cfRule>
  </conditionalFormatting>
  <conditionalFormatting sqref="AA46:AA51">
    <cfRule type="cellIs" dxfId="206" priority="296" operator="equal">
      <formula>"Moderado"</formula>
    </cfRule>
  </conditionalFormatting>
  <conditionalFormatting sqref="AA46:AA51">
    <cfRule type="cellIs" dxfId="205" priority="297" operator="equal">
      <formula>"Menor"</formula>
    </cfRule>
  </conditionalFormatting>
  <conditionalFormatting sqref="AA46:AA51">
    <cfRule type="cellIs" dxfId="204" priority="298" operator="equal">
      <formula>"Leve"</formula>
    </cfRule>
  </conditionalFormatting>
  <conditionalFormatting sqref="AC46:AC51">
    <cfRule type="cellIs" dxfId="203" priority="299" operator="equal">
      <formula>"Extremo"</formula>
    </cfRule>
  </conditionalFormatting>
  <conditionalFormatting sqref="AC46:AC51">
    <cfRule type="cellIs" dxfId="202" priority="300" operator="equal">
      <formula>"Alto"</formula>
    </cfRule>
  </conditionalFormatting>
  <conditionalFormatting sqref="AC46:AC51">
    <cfRule type="cellIs" dxfId="201" priority="301" operator="equal">
      <formula>"Moderado"</formula>
    </cfRule>
  </conditionalFormatting>
  <conditionalFormatting sqref="AC46:AC51">
    <cfRule type="cellIs" dxfId="200" priority="302" operator="equal">
      <formula>"Bajo"</formula>
    </cfRule>
  </conditionalFormatting>
  <conditionalFormatting sqref="H52">
    <cfRule type="cellIs" dxfId="199" priority="303" operator="equal">
      <formula>"Muy Alta"</formula>
    </cfRule>
  </conditionalFormatting>
  <conditionalFormatting sqref="H52">
    <cfRule type="cellIs" dxfId="198" priority="304" operator="equal">
      <formula>"Alta"</formula>
    </cfRule>
  </conditionalFormatting>
  <conditionalFormatting sqref="H52">
    <cfRule type="cellIs" dxfId="197" priority="305" operator="equal">
      <formula>"Media"</formula>
    </cfRule>
  </conditionalFormatting>
  <conditionalFormatting sqref="H52">
    <cfRule type="cellIs" dxfId="196" priority="306" operator="equal">
      <formula>"Baja"</formula>
    </cfRule>
  </conditionalFormatting>
  <conditionalFormatting sqref="H52">
    <cfRule type="cellIs" dxfId="195" priority="307" operator="equal">
      <formula>"Muy Baja"</formula>
    </cfRule>
  </conditionalFormatting>
  <conditionalFormatting sqref="N52">
    <cfRule type="cellIs" dxfId="194" priority="308" operator="equal">
      <formula>"Extremo"</formula>
    </cfRule>
  </conditionalFormatting>
  <conditionalFormatting sqref="N52">
    <cfRule type="cellIs" dxfId="193" priority="309" operator="equal">
      <formula>"Alto"</formula>
    </cfRule>
  </conditionalFormatting>
  <conditionalFormatting sqref="N52">
    <cfRule type="cellIs" dxfId="192" priority="310" operator="equal">
      <formula>"Moderado"</formula>
    </cfRule>
  </conditionalFormatting>
  <conditionalFormatting sqref="N52">
    <cfRule type="cellIs" dxfId="191" priority="311" operator="equal">
      <formula>"Bajo"</formula>
    </cfRule>
  </conditionalFormatting>
  <conditionalFormatting sqref="Y52:Y57">
    <cfRule type="cellIs" dxfId="190" priority="312" operator="equal">
      <formula>"Muy Alta"</formula>
    </cfRule>
  </conditionalFormatting>
  <conditionalFormatting sqref="Y52:Y57">
    <cfRule type="cellIs" dxfId="189" priority="313" operator="equal">
      <formula>"Alta"</formula>
    </cfRule>
  </conditionalFormatting>
  <conditionalFormatting sqref="Y52:Y57">
    <cfRule type="cellIs" dxfId="188" priority="314" operator="equal">
      <formula>"Media"</formula>
    </cfRule>
  </conditionalFormatting>
  <conditionalFormatting sqref="Y52:Y57">
    <cfRule type="cellIs" dxfId="187" priority="315" operator="equal">
      <formula>"Baja"</formula>
    </cfRule>
  </conditionalFormatting>
  <conditionalFormatting sqref="Y52:Y57">
    <cfRule type="cellIs" dxfId="186" priority="316" operator="equal">
      <formula>"Muy Baja"</formula>
    </cfRule>
  </conditionalFormatting>
  <conditionalFormatting sqref="AA52:AA57">
    <cfRule type="cellIs" dxfId="185" priority="317" operator="equal">
      <formula>"Catastrófico"</formula>
    </cfRule>
  </conditionalFormatting>
  <conditionalFormatting sqref="AA52:AA57">
    <cfRule type="cellIs" dxfId="184" priority="318" operator="equal">
      <formula>"Mayor"</formula>
    </cfRule>
  </conditionalFormatting>
  <conditionalFormatting sqref="AA52:AA57">
    <cfRule type="cellIs" dxfId="183" priority="319" operator="equal">
      <formula>"Moderado"</formula>
    </cfRule>
  </conditionalFormatting>
  <conditionalFormatting sqref="AA52:AA57">
    <cfRule type="cellIs" dxfId="182" priority="320" operator="equal">
      <formula>"Menor"</formula>
    </cfRule>
  </conditionalFormatting>
  <conditionalFormatting sqref="AA52:AA57">
    <cfRule type="cellIs" dxfId="181" priority="321" operator="equal">
      <formula>"Leve"</formula>
    </cfRule>
  </conditionalFormatting>
  <conditionalFormatting sqref="AC52:AC57">
    <cfRule type="cellIs" dxfId="180" priority="322" operator="equal">
      <formula>"Extremo"</formula>
    </cfRule>
  </conditionalFormatting>
  <conditionalFormatting sqref="AC52:AC57">
    <cfRule type="cellIs" dxfId="179" priority="323" operator="equal">
      <formula>"Alto"</formula>
    </cfRule>
  </conditionalFormatting>
  <conditionalFormatting sqref="AC52:AC57">
    <cfRule type="cellIs" dxfId="178" priority="324" operator="equal">
      <formula>"Moderado"</formula>
    </cfRule>
  </conditionalFormatting>
  <conditionalFormatting sqref="AC52:AC57">
    <cfRule type="cellIs" dxfId="177" priority="325" operator="equal">
      <formula>"Bajo"</formula>
    </cfRule>
  </conditionalFormatting>
  <conditionalFormatting sqref="H58">
    <cfRule type="cellIs" dxfId="176" priority="326" operator="equal">
      <formula>"Muy Alta"</formula>
    </cfRule>
  </conditionalFormatting>
  <conditionalFormatting sqref="H58">
    <cfRule type="cellIs" dxfId="175" priority="327" operator="equal">
      <formula>"Alta"</formula>
    </cfRule>
  </conditionalFormatting>
  <conditionalFormatting sqref="H58">
    <cfRule type="cellIs" dxfId="174" priority="328" operator="equal">
      <formula>"Media"</formula>
    </cfRule>
  </conditionalFormatting>
  <conditionalFormatting sqref="H58">
    <cfRule type="cellIs" dxfId="173" priority="329" operator="equal">
      <formula>"Baja"</formula>
    </cfRule>
  </conditionalFormatting>
  <conditionalFormatting sqref="H58">
    <cfRule type="cellIs" dxfId="172" priority="330" operator="equal">
      <formula>"Muy Baja"</formula>
    </cfRule>
  </conditionalFormatting>
  <conditionalFormatting sqref="N58">
    <cfRule type="cellIs" dxfId="171" priority="331" operator="equal">
      <formula>"Extremo"</formula>
    </cfRule>
  </conditionalFormatting>
  <conditionalFormatting sqref="N58">
    <cfRule type="cellIs" dxfId="170" priority="332" operator="equal">
      <formula>"Alto"</formula>
    </cfRule>
  </conditionalFormatting>
  <conditionalFormatting sqref="N58">
    <cfRule type="cellIs" dxfId="169" priority="333" operator="equal">
      <formula>"Moderado"</formula>
    </cfRule>
  </conditionalFormatting>
  <conditionalFormatting sqref="N58">
    <cfRule type="cellIs" dxfId="168" priority="334" operator="equal">
      <formula>"Bajo"</formula>
    </cfRule>
  </conditionalFormatting>
  <conditionalFormatting sqref="Y58:Y63">
    <cfRule type="cellIs" dxfId="167" priority="335" operator="equal">
      <formula>"Muy Alta"</formula>
    </cfRule>
  </conditionalFormatting>
  <conditionalFormatting sqref="Y58:Y63">
    <cfRule type="cellIs" dxfId="166" priority="336" operator="equal">
      <formula>"Alta"</formula>
    </cfRule>
  </conditionalFormatting>
  <conditionalFormatting sqref="Y58:Y63">
    <cfRule type="cellIs" dxfId="165" priority="337" operator="equal">
      <formula>"Media"</formula>
    </cfRule>
  </conditionalFormatting>
  <conditionalFormatting sqref="Y58:Y63">
    <cfRule type="cellIs" dxfId="164" priority="338" operator="equal">
      <formula>"Baja"</formula>
    </cfRule>
  </conditionalFormatting>
  <conditionalFormatting sqref="Y58:Y63">
    <cfRule type="cellIs" dxfId="163" priority="339" operator="equal">
      <formula>"Muy Baja"</formula>
    </cfRule>
  </conditionalFormatting>
  <conditionalFormatting sqref="AA58:AA63">
    <cfRule type="cellIs" dxfId="162" priority="340" operator="equal">
      <formula>"Catastrófico"</formula>
    </cfRule>
  </conditionalFormatting>
  <conditionalFormatting sqref="AA58:AA63">
    <cfRule type="cellIs" dxfId="161" priority="341" operator="equal">
      <formula>"Mayor"</formula>
    </cfRule>
  </conditionalFormatting>
  <conditionalFormatting sqref="AA58:AA63">
    <cfRule type="cellIs" dxfId="160" priority="342" operator="equal">
      <formula>"Moderado"</formula>
    </cfRule>
  </conditionalFormatting>
  <conditionalFormatting sqref="AA58:AA63">
    <cfRule type="cellIs" dxfId="159" priority="343" operator="equal">
      <formula>"Menor"</formula>
    </cfRule>
  </conditionalFormatting>
  <conditionalFormatting sqref="AA58:AA63">
    <cfRule type="cellIs" dxfId="158" priority="344" operator="equal">
      <formula>"Leve"</formula>
    </cfRule>
  </conditionalFormatting>
  <conditionalFormatting sqref="AC58:AC63">
    <cfRule type="cellIs" dxfId="157" priority="345" operator="equal">
      <formula>"Extremo"</formula>
    </cfRule>
  </conditionalFormatting>
  <conditionalFormatting sqref="AC58:AC63">
    <cfRule type="cellIs" dxfId="156" priority="346" operator="equal">
      <formula>"Alto"</formula>
    </cfRule>
  </conditionalFormatting>
  <conditionalFormatting sqref="AC58:AC63">
    <cfRule type="cellIs" dxfId="155" priority="347" operator="equal">
      <formula>"Moderado"</formula>
    </cfRule>
  </conditionalFormatting>
  <conditionalFormatting sqref="AC58:AC63">
    <cfRule type="cellIs" dxfId="154" priority="348" operator="equal">
      <formula>"Bajo"</formula>
    </cfRule>
  </conditionalFormatting>
  <conditionalFormatting sqref="N64">
    <cfRule type="cellIs" dxfId="153" priority="349" operator="equal">
      <formula>"Extremo"</formula>
    </cfRule>
  </conditionalFormatting>
  <conditionalFormatting sqref="N64">
    <cfRule type="cellIs" dxfId="152" priority="350" operator="equal">
      <formula>"Alto"</formula>
    </cfRule>
  </conditionalFormatting>
  <conditionalFormatting sqref="N64">
    <cfRule type="cellIs" dxfId="151" priority="351" operator="equal">
      <formula>"Moderado"</formula>
    </cfRule>
  </conditionalFormatting>
  <conditionalFormatting sqref="N64">
    <cfRule type="cellIs" dxfId="150" priority="352" operator="equal">
      <formula>"Bajo"</formula>
    </cfRule>
  </conditionalFormatting>
  <conditionalFormatting sqref="Y64:Y69">
    <cfRule type="cellIs" dxfId="149" priority="353" operator="equal">
      <formula>"Muy Alta"</formula>
    </cfRule>
  </conditionalFormatting>
  <conditionalFormatting sqref="Y64:Y69">
    <cfRule type="cellIs" dxfId="148" priority="354" operator="equal">
      <formula>"Alta"</formula>
    </cfRule>
  </conditionalFormatting>
  <conditionalFormatting sqref="Y64:Y69">
    <cfRule type="cellIs" dxfId="147" priority="355" operator="equal">
      <formula>"Media"</formula>
    </cfRule>
  </conditionalFormatting>
  <conditionalFormatting sqref="Y64:Y69">
    <cfRule type="cellIs" dxfId="146" priority="356" operator="equal">
      <formula>"Baja"</formula>
    </cfRule>
  </conditionalFormatting>
  <conditionalFormatting sqref="Y64:Y69">
    <cfRule type="cellIs" dxfId="145" priority="357" operator="equal">
      <formula>"Muy Baja"</formula>
    </cfRule>
  </conditionalFormatting>
  <conditionalFormatting sqref="AA64:AA69">
    <cfRule type="cellIs" dxfId="144" priority="358" operator="equal">
      <formula>"Catastrófico"</formula>
    </cfRule>
  </conditionalFormatting>
  <conditionalFormatting sqref="AA64:AA69">
    <cfRule type="cellIs" dxfId="143" priority="359" operator="equal">
      <formula>"Mayor"</formula>
    </cfRule>
  </conditionalFormatting>
  <conditionalFormatting sqref="AA64:AA69">
    <cfRule type="cellIs" dxfId="142" priority="360" operator="equal">
      <formula>"Moderado"</formula>
    </cfRule>
  </conditionalFormatting>
  <conditionalFormatting sqref="AA64:AA69">
    <cfRule type="cellIs" dxfId="141" priority="361" operator="equal">
      <formula>"Menor"</formula>
    </cfRule>
  </conditionalFormatting>
  <conditionalFormatting sqref="AA64:AA69">
    <cfRule type="cellIs" dxfId="140" priority="362" operator="equal">
      <formula>"Leve"</formula>
    </cfRule>
  </conditionalFormatting>
  <conditionalFormatting sqref="AC64:AC69">
    <cfRule type="cellIs" dxfId="139" priority="363" operator="equal">
      <formula>"Extremo"</formula>
    </cfRule>
  </conditionalFormatting>
  <conditionalFormatting sqref="AC64:AC69">
    <cfRule type="cellIs" dxfId="138" priority="364" operator="equal">
      <formula>"Alto"</formula>
    </cfRule>
  </conditionalFormatting>
  <conditionalFormatting sqref="AC64:AC69">
    <cfRule type="cellIs" dxfId="137" priority="365" operator="equal">
      <formula>"Moderado"</formula>
    </cfRule>
  </conditionalFormatting>
  <conditionalFormatting sqref="AC64:AC69">
    <cfRule type="cellIs" dxfId="136" priority="366" operator="equal">
      <formula>"Bajo"</formula>
    </cfRule>
  </conditionalFormatting>
  <conditionalFormatting sqref="H70">
    <cfRule type="cellIs" dxfId="135" priority="367" operator="equal">
      <formula>"Muy Alta"</formula>
    </cfRule>
  </conditionalFormatting>
  <conditionalFormatting sqref="H70">
    <cfRule type="cellIs" dxfId="134" priority="368" operator="equal">
      <formula>"Alta"</formula>
    </cfRule>
  </conditionalFormatting>
  <conditionalFormatting sqref="H70">
    <cfRule type="cellIs" dxfId="133" priority="369" operator="equal">
      <formula>"Media"</formula>
    </cfRule>
  </conditionalFormatting>
  <conditionalFormatting sqref="H70">
    <cfRule type="cellIs" dxfId="132" priority="370" operator="equal">
      <formula>"Baja"</formula>
    </cfRule>
  </conditionalFormatting>
  <conditionalFormatting sqref="H70">
    <cfRule type="cellIs" dxfId="131" priority="371" operator="equal">
      <formula>"Muy Baja"</formula>
    </cfRule>
  </conditionalFormatting>
  <conditionalFormatting sqref="N70">
    <cfRule type="cellIs" dxfId="130" priority="372" operator="equal">
      <formula>"Extremo"</formula>
    </cfRule>
  </conditionalFormatting>
  <conditionalFormatting sqref="N70">
    <cfRule type="cellIs" dxfId="129" priority="373" operator="equal">
      <formula>"Alto"</formula>
    </cfRule>
  </conditionalFormatting>
  <conditionalFormatting sqref="N70">
    <cfRule type="cellIs" dxfId="128" priority="374" operator="equal">
      <formula>"Moderado"</formula>
    </cfRule>
  </conditionalFormatting>
  <conditionalFormatting sqref="N70">
    <cfRule type="cellIs" dxfId="127" priority="375" operator="equal">
      <formula>"Bajo"</formula>
    </cfRule>
  </conditionalFormatting>
  <conditionalFormatting sqref="Y70:Y75">
    <cfRule type="cellIs" dxfId="126" priority="376" operator="equal">
      <formula>"Muy Alta"</formula>
    </cfRule>
  </conditionalFormatting>
  <conditionalFormatting sqref="Y70:Y75">
    <cfRule type="cellIs" dxfId="125" priority="377" operator="equal">
      <formula>"Alta"</formula>
    </cfRule>
  </conditionalFormatting>
  <conditionalFormatting sqref="Y70:Y75">
    <cfRule type="cellIs" dxfId="124" priority="378" operator="equal">
      <formula>"Media"</formula>
    </cfRule>
  </conditionalFormatting>
  <conditionalFormatting sqref="Y70:Y75">
    <cfRule type="cellIs" dxfId="123" priority="379" operator="equal">
      <formula>"Baja"</formula>
    </cfRule>
  </conditionalFormatting>
  <conditionalFormatting sqref="Y70:Y75">
    <cfRule type="cellIs" dxfId="122" priority="380" operator="equal">
      <formula>"Muy Baja"</formula>
    </cfRule>
  </conditionalFormatting>
  <conditionalFormatting sqref="AA70:AA75">
    <cfRule type="cellIs" dxfId="121" priority="381" operator="equal">
      <formula>"Catastrófico"</formula>
    </cfRule>
  </conditionalFormatting>
  <conditionalFormatting sqref="AA70:AA75">
    <cfRule type="cellIs" dxfId="120" priority="382" operator="equal">
      <formula>"Mayor"</formula>
    </cfRule>
  </conditionalFormatting>
  <conditionalFormatting sqref="AA70:AA75">
    <cfRule type="cellIs" dxfId="119" priority="383" operator="equal">
      <formula>"Moderado"</formula>
    </cfRule>
  </conditionalFormatting>
  <conditionalFormatting sqref="AA70:AA75">
    <cfRule type="cellIs" dxfId="118" priority="384" operator="equal">
      <formula>"Menor"</formula>
    </cfRule>
  </conditionalFormatting>
  <conditionalFormatting sqref="AA70:AA75">
    <cfRule type="cellIs" dxfId="117" priority="385" operator="equal">
      <formula>"Leve"</formula>
    </cfRule>
  </conditionalFormatting>
  <conditionalFormatting sqref="AC70:AC75">
    <cfRule type="cellIs" dxfId="116" priority="386" operator="equal">
      <formula>"Extremo"</formula>
    </cfRule>
  </conditionalFormatting>
  <conditionalFormatting sqref="AC70:AC75">
    <cfRule type="cellIs" dxfId="115" priority="387" operator="equal">
      <formula>"Alto"</formula>
    </cfRule>
  </conditionalFormatting>
  <conditionalFormatting sqref="AC70:AC75">
    <cfRule type="cellIs" dxfId="114" priority="388" operator="equal">
      <formula>"Moderado"</formula>
    </cfRule>
  </conditionalFormatting>
  <conditionalFormatting sqref="AC70:AC75">
    <cfRule type="cellIs" dxfId="113" priority="389" operator="equal">
      <formula>"Bajo"</formula>
    </cfRule>
  </conditionalFormatting>
  <conditionalFormatting sqref="K10:K75">
    <cfRule type="containsText" dxfId="112" priority="390" operator="containsText" text="❌">
      <formula>NOT(ISERROR(SEARCH(("❌"),(K10))))</formula>
    </cfRule>
  </conditionalFormatting>
  <conditionalFormatting sqref="Y15">
    <cfRule type="cellIs" dxfId="111" priority="146" operator="equal">
      <formula>"Muy Alta"</formula>
    </cfRule>
  </conditionalFormatting>
  <conditionalFormatting sqref="Y15">
    <cfRule type="cellIs" dxfId="110" priority="147" operator="equal">
      <formula>"Alta"</formula>
    </cfRule>
  </conditionalFormatting>
  <conditionalFormatting sqref="Y15">
    <cfRule type="cellIs" dxfId="109" priority="148" operator="equal">
      <formula>"Media"</formula>
    </cfRule>
  </conditionalFormatting>
  <conditionalFormatting sqref="Y15">
    <cfRule type="cellIs" dxfId="108" priority="149" operator="equal">
      <formula>"Baja"</formula>
    </cfRule>
  </conditionalFormatting>
  <conditionalFormatting sqref="Y15">
    <cfRule type="cellIs" dxfId="107" priority="150" operator="equal">
      <formula>"Muy Baja"</formula>
    </cfRule>
  </conditionalFormatting>
  <conditionalFormatting sqref="AA15">
    <cfRule type="cellIs" dxfId="106" priority="151" operator="equal">
      <formula>"Catastrófico"</formula>
    </cfRule>
  </conditionalFormatting>
  <conditionalFormatting sqref="AA15">
    <cfRule type="cellIs" dxfId="105" priority="152" operator="equal">
      <formula>"Mayor"</formula>
    </cfRule>
  </conditionalFormatting>
  <conditionalFormatting sqref="AA15">
    <cfRule type="cellIs" dxfId="104" priority="153" operator="equal">
      <formula>"Moderado"</formula>
    </cfRule>
  </conditionalFormatting>
  <conditionalFormatting sqref="AA15">
    <cfRule type="cellIs" dxfId="103" priority="154" operator="equal">
      <formula>"Menor"</formula>
    </cfRule>
  </conditionalFormatting>
  <conditionalFormatting sqref="AA15">
    <cfRule type="cellIs" dxfId="102" priority="155" operator="equal">
      <formula>"Leve"</formula>
    </cfRule>
  </conditionalFormatting>
  <conditionalFormatting sqref="AC15">
    <cfRule type="cellIs" dxfId="101" priority="156" operator="equal">
      <formula>"Extremo"</formula>
    </cfRule>
  </conditionalFormatting>
  <conditionalFormatting sqref="AC15">
    <cfRule type="cellIs" dxfId="100" priority="157" operator="equal">
      <formula>"Alto"</formula>
    </cfRule>
  </conditionalFormatting>
  <conditionalFormatting sqref="AC15">
    <cfRule type="cellIs" dxfId="99" priority="158" operator="equal">
      <formula>"Moderado"</formula>
    </cfRule>
  </conditionalFormatting>
  <conditionalFormatting sqref="AC15">
    <cfRule type="cellIs" dxfId="98" priority="159" operator="equal">
      <formula>"Bajo"</formula>
    </cfRule>
  </conditionalFormatting>
  <conditionalFormatting sqref="Y16">
    <cfRule type="cellIs" dxfId="97" priority="132" operator="equal">
      <formula>"Muy Alta"</formula>
    </cfRule>
  </conditionalFormatting>
  <conditionalFormatting sqref="Y16">
    <cfRule type="cellIs" dxfId="96" priority="133" operator="equal">
      <formula>"Alta"</formula>
    </cfRule>
  </conditionalFormatting>
  <conditionalFormatting sqref="Y16">
    <cfRule type="cellIs" dxfId="95" priority="134" operator="equal">
      <formula>"Media"</formula>
    </cfRule>
  </conditionalFormatting>
  <conditionalFormatting sqref="Y16">
    <cfRule type="cellIs" dxfId="94" priority="135" operator="equal">
      <formula>"Baja"</formula>
    </cfRule>
  </conditionalFormatting>
  <conditionalFormatting sqref="Y16">
    <cfRule type="cellIs" dxfId="93" priority="136" operator="equal">
      <formula>"Muy Baja"</formula>
    </cfRule>
  </conditionalFormatting>
  <conditionalFormatting sqref="AA16">
    <cfRule type="cellIs" dxfId="92" priority="137" operator="equal">
      <formula>"Catastrófico"</formula>
    </cfRule>
  </conditionalFormatting>
  <conditionalFormatting sqref="AA16">
    <cfRule type="cellIs" dxfId="91" priority="138" operator="equal">
      <formula>"Mayor"</formula>
    </cfRule>
  </conditionalFormatting>
  <conditionalFormatting sqref="AA16">
    <cfRule type="cellIs" dxfId="90" priority="139" operator="equal">
      <formula>"Moderado"</formula>
    </cfRule>
  </conditionalFormatting>
  <conditionalFormatting sqref="AA16">
    <cfRule type="cellIs" dxfId="89" priority="140" operator="equal">
      <formula>"Menor"</formula>
    </cfRule>
  </conditionalFormatting>
  <conditionalFormatting sqref="AA16">
    <cfRule type="cellIs" dxfId="88" priority="141" operator="equal">
      <formula>"Leve"</formula>
    </cfRule>
  </conditionalFormatting>
  <conditionalFormatting sqref="AC16">
    <cfRule type="cellIs" dxfId="87" priority="142" operator="equal">
      <formula>"Extremo"</formula>
    </cfRule>
  </conditionalFormatting>
  <conditionalFormatting sqref="AC16">
    <cfRule type="cellIs" dxfId="86" priority="143" operator="equal">
      <formula>"Alto"</formula>
    </cfRule>
  </conditionalFormatting>
  <conditionalFormatting sqref="AC16">
    <cfRule type="cellIs" dxfId="85" priority="144" operator="equal">
      <formula>"Moderado"</formula>
    </cfRule>
  </conditionalFormatting>
  <conditionalFormatting sqref="AC16">
    <cfRule type="cellIs" dxfId="84" priority="145" operator="equal">
      <formula>"Bajo"</formula>
    </cfRule>
  </conditionalFormatting>
  <conditionalFormatting sqref="Y23">
    <cfRule type="cellIs" dxfId="83" priority="118" operator="equal">
      <formula>"Muy Alta"</formula>
    </cfRule>
  </conditionalFormatting>
  <conditionalFormatting sqref="Y23">
    <cfRule type="cellIs" dxfId="82" priority="119" operator="equal">
      <formula>"Alta"</formula>
    </cfRule>
  </conditionalFormatting>
  <conditionalFormatting sqref="Y23">
    <cfRule type="cellIs" dxfId="81" priority="120" operator="equal">
      <formula>"Media"</formula>
    </cfRule>
  </conditionalFormatting>
  <conditionalFormatting sqref="Y23">
    <cfRule type="cellIs" dxfId="80" priority="121" operator="equal">
      <formula>"Baja"</formula>
    </cfRule>
  </conditionalFormatting>
  <conditionalFormatting sqref="Y23">
    <cfRule type="cellIs" dxfId="79" priority="122" operator="equal">
      <formula>"Muy Baja"</formula>
    </cfRule>
  </conditionalFormatting>
  <conditionalFormatting sqref="AA23">
    <cfRule type="cellIs" dxfId="78" priority="123" operator="equal">
      <formula>"Catastrófico"</formula>
    </cfRule>
  </conditionalFormatting>
  <conditionalFormatting sqref="AA23">
    <cfRule type="cellIs" dxfId="77" priority="124" operator="equal">
      <formula>"Mayor"</formula>
    </cfRule>
  </conditionalFormatting>
  <conditionalFormatting sqref="AA23">
    <cfRule type="cellIs" dxfId="76" priority="125" operator="equal">
      <formula>"Moderado"</formula>
    </cfRule>
  </conditionalFormatting>
  <conditionalFormatting sqref="AA23">
    <cfRule type="cellIs" dxfId="75" priority="126" operator="equal">
      <formula>"Menor"</formula>
    </cfRule>
  </conditionalFormatting>
  <conditionalFormatting sqref="AA23">
    <cfRule type="cellIs" dxfId="74" priority="127" operator="equal">
      <formula>"Leve"</formula>
    </cfRule>
  </conditionalFormatting>
  <conditionalFormatting sqref="AC23">
    <cfRule type="cellIs" dxfId="73" priority="128" operator="equal">
      <formula>"Extremo"</formula>
    </cfRule>
  </conditionalFormatting>
  <conditionalFormatting sqref="AC23">
    <cfRule type="cellIs" dxfId="72" priority="129" operator="equal">
      <formula>"Alto"</formula>
    </cfRule>
  </conditionalFormatting>
  <conditionalFormatting sqref="AC23">
    <cfRule type="cellIs" dxfId="71" priority="130" operator="equal">
      <formula>"Moderado"</formula>
    </cfRule>
  </conditionalFormatting>
  <conditionalFormatting sqref="AC23">
    <cfRule type="cellIs" dxfId="70" priority="131" operator="equal">
      <formula>"Bajo"</formula>
    </cfRule>
  </conditionalFormatting>
  <conditionalFormatting sqref="Y24">
    <cfRule type="cellIs" dxfId="69" priority="104" operator="equal">
      <formula>"Muy Alta"</formula>
    </cfRule>
  </conditionalFormatting>
  <conditionalFormatting sqref="Y24">
    <cfRule type="cellIs" dxfId="68" priority="105" operator="equal">
      <formula>"Alta"</formula>
    </cfRule>
  </conditionalFormatting>
  <conditionalFormatting sqref="Y24">
    <cfRule type="cellIs" dxfId="67" priority="106" operator="equal">
      <formula>"Media"</formula>
    </cfRule>
  </conditionalFormatting>
  <conditionalFormatting sqref="Y24">
    <cfRule type="cellIs" dxfId="66" priority="107" operator="equal">
      <formula>"Baja"</formula>
    </cfRule>
  </conditionalFormatting>
  <conditionalFormatting sqref="Y24">
    <cfRule type="cellIs" dxfId="65" priority="108" operator="equal">
      <formula>"Muy Baja"</formula>
    </cfRule>
  </conditionalFormatting>
  <conditionalFormatting sqref="AA24">
    <cfRule type="cellIs" dxfId="64" priority="109" operator="equal">
      <formula>"Catastrófico"</formula>
    </cfRule>
  </conditionalFormatting>
  <conditionalFormatting sqref="AA24">
    <cfRule type="cellIs" dxfId="63" priority="110" operator="equal">
      <formula>"Mayor"</formula>
    </cfRule>
  </conditionalFormatting>
  <conditionalFormatting sqref="AA24">
    <cfRule type="cellIs" dxfId="62" priority="111" operator="equal">
      <formula>"Moderado"</formula>
    </cfRule>
  </conditionalFormatting>
  <conditionalFormatting sqref="AA24">
    <cfRule type="cellIs" dxfId="61" priority="112" operator="equal">
      <formula>"Menor"</formula>
    </cfRule>
  </conditionalFormatting>
  <conditionalFormatting sqref="AA24">
    <cfRule type="cellIs" dxfId="60" priority="113" operator="equal">
      <formula>"Leve"</formula>
    </cfRule>
  </conditionalFormatting>
  <conditionalFormatting sqref="AC24">
    <cfRule type="cellIs" dxfId="59" priority="114" operator="equal">
      <formula>"Extremo"</formula>
    </cfRule>
  </conditionalFormatting>
  <conditionalFormatting sqref="AC24">
    <cfRule type="cellIs" dxfId="58" priority="115" operator="equal">
      <formula>"Alto"</formula>
    </cfRule>
  </conditionalFormatting>
  <conditionalFormatting sqref="AC24">
    <cfRule type="cellIs" dxfId="57" priority="116" operator="equal">
      <formula>"Moderado"</formula>
    </cfRule>
  </conditionalFormatting>
  <conditionalFormatting sqref="AC24">
    <cfRule type="cellIs" dxfId="56" priority="117" operator="equal">
      <formula>"Bajo"</formula>
    </cfRule>
  </conditionalFormatting>
  <conditionalFormatting sqref="Y25">
    <cfRule type="cellIs" dxfId="55" priority="90" operator="equal">
      <formula>"Muy Alta"</formula>
    </cfRule>
  </conditionalFormatting>
  <conditionalFormatting sqref="Y25">
    <cfRule type="cellIs" dxfId="54" priority="91" operator="equal">
      <formula>"Alta"</formula>
    </cfRule>
  </conditionalFormatting>
  <conditionalFormatting sqref="Y25">
    <cfRule type="cellIs" dxfId="53" priority="92" operator="equal">
      <formula>"Media"</formula>
    </cfRule>
  </conditionalFormatting>
  <conditionalFormatting sqref="Y25">
    <cfRule type="cellIs" dxfId="52" priority="93" operator="equal">
      <formula>"Baja"</formula>
    </cfRule>
  </conditionalFormatting>
  <conditionalFormatting sqref="Y25">
    <cfRule type="cellIs" dxfId="51" priority="94" operator="equal">
      <formula>"Muy Baja"</formula>
    </cfRule>
  </conditionalFormatting>
  <conditionalFormatting sqref="AA25">
    <cfRule type="cellIs" dxfId="50" priority="95" operator="equal">
      <formula>"Catastrófico"</formula>
    </cfRule>
  </conditionalFormatting>
  <conditionalFormatting sqref="AA25">
    <cfRule type="cellIs" dxfId="49" priority="96" operator="equal">
      <formula>"Mayor"</formula>
    </cfRule>
  </conditionalFormatting>
  <conditionalFormatting sqref="AA25">
    <cfRule type="cellIs" dxfId="48" priority="97" operator="equal">
      <formula>"Moderado"</formula>
    </cfRule>
  </conditionalFormatting>
  <conditionalFormatting sqref="AA25">
    <cfRule type="cellIs" dxfId="47" priority="98" operator="equal">
      <formula>"Menor"</formula>
    </cfRule>
  </conditionalFormatting>
  <conditionalFormatting sqref="AA25">
    <cfRule type="cellIs" dxfId="46" priority="99" operator="equal">
      <formula>"Leve"</formula>
    </cfRule>
  </conditionalFormatting>
  <conditionalFormatting sqref="AC25">
    <cfRule type="cellIs" dxfId="45" priority="100" operator="equal">
      <formula>"Extremo"</formula>
    </cfRule>
  </conditionalFormatting>
  <conditionalFormatting sqref="AC25">
    <cfRule type="cellIs" dxfId="44" priority="101" operator="equal">
      <formula>"Alto"</formula>
    </cfRule>
  </conditionalFormatting>
  <conditionalFormatting sqref="AC25">
    <cfRule type="cellIs" dxfId="43" priority="102" operator="equal">
      <formula>"Moderado"</formula>
    </cfRule>
  </conditionalFormatting>
  <conditionalFormatting sqref="AC25">
    <cfRule type="cellIs" dxfId="42" priority="103" operator="equal">
      <formula>"Bajo"</formula>
    </cfRule>
  </conditionalFormatting>
  <conditionalFormatting sqref="Y34">
    <cfRule type="cellIs" dxfId="41" priority="15" operator="equal">
      <formula>"Muy Alta"</formula>
    </cfRule>
  </conditionalFormatting>
  <conditionalFormatting sqref="Y34">
    <cfRule type="cellIs" dxfId="40" priority="16" operator="equal">
      <formula>"Alta"</formula>
    </cfRule>
  </conditionalFormatting>
  <conditionalFormatting sqref="Y34">
    <cfRule type="cellIs" dxfId="39" priority="17" operator="equal">
      <formula>"Media"</formula>
    </cfRule>
  </conditionalFormatting>
  <conditionalFormatting sqref="Y34">
    <cfRule type="cellIs" dxfId="38" priority="18" operator="equal">
      <formula>"Baja"</formula>
    </cfRule>
  </conditionalFormatting>
  <conditionalFormatting sqref="Y34">
    <cfRule type="cellIs" dxfId="37" priority="19" operator="equal">
      <formula>"Muy Baja"</formula>
    </cfRule>
  </conditionalFormatting>
  <conditionalFormatting sqref="AA34">
    <cfRule type="cellIs" dxfId="36" priority="20" operator="equal">
      <formula>"Catastrófico"</formula>
    </cfRule>
  </conditionalFormatting>
  <conditionalFormatting sqref="AA34">
    <cfRule type="cellIs" dxfId="35" priority="21" operator="equal">
      <formula>"Mayor"</formula>
    </cfRule>
  </conditionalFormatting>
  <conditionalFormatting sqref="AA34">
    <cfRule type="cellIs" dxfId="34" priority="22" operator="equal">
      <formula>"Moderado"</formula>
    </cfRule>
  </conditionalFormatting>
  <conditionalFormatting sqref="AA34">
    <cfRule type="cellIs" dxfId="33" priority="23" operator="equal">
      <formula>"Menor"</formula>
    </cfRule>
  </conditionalFormatting>
  <conditionalFormatting sqref="AA34">
    <cfRule type="cellIs" dxfId="32" priority="24" operator="equal">
      <formula>"Leve"</formula>
    </cfRule>
  </conditionalFormatting>
  <conditionalFormatting sqref="AC34">
    <cfRule type="cellIs" dxfId="31" priority="25" operator="equal">
      <formula>"Extremo"</formula>
    </cfRule>
  </conditionalFormatting>
  <conditionalFormatting sqref="AC34">
    <cfRule type="cellIs" dxfId="30" priority="26" operator="equal">
      <formula>"Alto"</formula>
    </cfRule>
  </conditionalFormatting>
  <conditionalFormatting sqref="AC34">
    <cfRule type="cellIs" dxfId="29" priority="27" operator="equal">
      <formula>"Moderado"</formula>
    </cfRule>
  </conditionalFormatting>
  <conditionalFormatting sqref="AC34">
    <cfRule type="cellIs" dxfId="28" priority="28" operator="equal">
      <formula>"Bajo"</formula>
    </cfRule>
  </conditionalFormatting>
  <conditionalFormatting sqref="AC33">
    <cfRule type="cellIs" dxfId="27" priority="72" operator="equal">
      <formula>"Extremo"</formula>
    </cfRule>
  </conditionalFormatting>
  <conditionalFormatting sqref="AC33">
    <cfRule type="cellIs" dxfId="26" priority="73" operator="equal">
      <formula>"Alto"</formula>
    </cfRule>
  </conditionalFormatting>
  <conditionalFormatting sqref="AC33">
    <cfRule type="cellIs" dxfId="25" priority="74" operator="equal">
      <formula>"Moderado"</formula>
    </cfRule>
  </conditionalFormatting>
  <conditionalFormatting sqref="AC33">
    <cfRule type="cellIs" dxfId="24" priority="75" operator="equal">
      <formula>"Bajo"</formula>
    </cfRule>
  </conditionalFormatting>
  <conditionalFormatting sqref="AA33">
    <cfRule type="cellIs" dxfId="23" priority="52" operator="equal">
      <formula>"Catastrófico"</formula>
    </cfRule>
  </conditionalFormatting>
  <conditionalFormatting sqref="AA33">
    <cfRule type="cellIs" dxfId="22" priority="53" operator="equal">
      <formula>"Mayor"</formula>
    </cfRule>
  </conditionalFormatting>
  <conditionalFormatting sqref="AA33">
    <cfRule type="cellIs" dxfId="21" priority="54" operator="equal">
      <formula>"Moderado"</formula>
    </cfRule>
  </conditionalFormatting>
  <conditionalFormatting sqref="AA33">
    <cfRule type="cellIs" dxfId="20" priority="55" operator="equal">
      <formula>"Menor"</formula>
    </cfRule>
  </conditionalFormatting>
  <conditionalFormatting sqref="AA33">
    <cfRule type="cellIs" dxfId="19" priority="56" operator="equal">
      <formula>"Leve"</formula>
    </cfRule>
  </conditionalFormatting>
  <conditionalFormatting sqref="Y33">
    <cfRule type="cellIs" dxfId="18" priority="47" operator="equal">
      <formula>"Muy Alta"</formula>
    </cfRule>
  </conditionalFormatting>
  <conditionalFormatting sqref="Y33">
    <cfRule type="cellIs" dxfId="17" priority="48" operator="equal">
      <formula>"Alta"</formula>
    </cfRule>
  </conditionalFormatting>
  <conditionalFormatting sqref="Y33">
    <cfRule type="cellIs" dxfId="16" priority="49" operator="equal">
      <formula>"Media"</formula>
    </cfRule>
  </conditionalFormatting>
  <conditionalFormatting sqref="Y33">
    <cfRule type="cellIs" dxfId="15" priority="50" operator="equal">
      <formula>"Baja"</formula>
    </cfRule>
  </conditionalFormatting>
  <conditionalFormatting sqref="Y33">
    <cfRule type="cellIs" dxfId="14" priority="51" operator="equal">
      <formula>"Muy Baja"</formula>
    </cfRule>
  </conditionalFormatting>
  <conditionalFormatting sqref="Y38">
    <cfRule type="cellIs" dxfId="13" priority="1" operator="equal">
      <formula>"Muy Alta"</formula>
    </cfRule>
  </conditionalFormatting>
  <conditionalFormatting sqref="Y38">
    <cfRule type="cellIs" dxfId="12" priority="2" operator="equal">
      <formula>"Alta"</formula>
    </cfRule>
  </conditionalFormatting>
  <conditionalFormatting sqref="Y38">
    <cfRule type="cellIs" dxfId="11" priority="3" operator="equal">
      <formula>"Media"</formula>
    </cfRule>
  </conditionalFormatting>
  <conditionalFormatting sqref="Y38">
    <cfRule type="cellIs" dxfId="10" priority="4" operator="equal">
      <formula>"Baja"</formula>
    </cfRule>
  </conditionalFormatting>
  <conditionalFormatting sqref="Y38">
    <cfRule type="cellIs" dxfId="9" priority="5" operator="equal">
      <formula>"Muy Baja"</formula>
    </cfRule>
  </conditionalFormatting>
  <conditionalFormatting sqref="AA38">
    <cfRule type="cellIs" dxfId="8" priority="6" operator="equal">
      <formula>"Catastrófico"</formula>
    </cfRule>
  </conditionalFormatting>
  <conditionalFormatting sqref="AA38">
    <cfRule type="cellIs" dxfId="7" priority="7" operator="equal">
      <formula>"Mayor"</formula>
    </cfRule>
  </conditionalFormatting>
  <conditionalFormatting sqref="AA38">
    <cfRule type="cellIs" dxfId="6" priority="8" operator="equal">
      <formula>"Moderado"</formula>
    </cfRule>
  </conditionalFormatting>
  <conditionalFormatting sqref="AA38">
    <cfRule type="cellIs" dxfId="5" priority="9" operator="equal">
      <formula>"Menor"</formula>
    </cfRule>
  </conditionalFormatting>
  <conditionalFormatting sqref="AA38">
    <cfRule type="cellIs" dxfId="4" priority="10" operator="equal">
      <formula>"Leve"</formula>
    </cfRule>
  </conditionalFormatting>
  <conditionalFormatting sqref="AC38">
    <cfRule type="cellIs" dxfId="3" priority="11" operator="equal">
      <formula>"Extremo"</formula>
    </cfRule>
  </conditionalFormatting>
  <conditionalFormatting sqref="AC38">
    <cfRule type="cellIs" dxfId="2" priority="12" operator="equal">
      <formula>"Alto"</formula>
    </cfRule>
  </conditionalFormatting>
  <conditionalFormatting sqref="AC38">
    <cfRule type="cellIs" dxfId="1" priority="13" operator="equal">
      <formula>"Moderado"</formula>
    </cfRule>
  </conditionalFormatting>
  <conditionalFormatting sqref="AC38">
    <cfRule type="cellIs" dxfId="0" priority="14" operator="equal">
      <formula>"Bajo"</formula>
    </cfRule>
  </conditionalFormatting>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ErrorMessage="1">
          <x14:formula1>
            <xm:f>'TABLA DE VALORACION DE CONTROLE'!$D$4:$D$6</xm:f>
          </x14:formula1>
          <xm:sqref>R10:R75</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AF10:AF75</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AH10:AH75</xm:sqref>
        </x14:dataValidation>
        <x14:dataValidation type="list" allowBlank="1" showErrorMessage="1">
          <x14:formula1>
            <xm:f>'Opciones Tratamiento'!$E$2:$E$4</xm:f>
          </x14:formula1>
          <xm:sqref>B10 B18 B27 B33 B40 B46 B52 B58 B64 B70</xm:sqref>
        </x14:dataValidation>
        <x14:dataValidation type="list" allowBlank="1" showErrorMessage="1">
          <x14:formula1>
            <xm:f>'TABLA DE IMPACTO'!$F$210:$F$221</xm:f>
          </x14:formula1>
          <xm:sqref>J10 J18 J27 J33 J40 J46 J52 J58 J64 J70</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AE10:AE75</xm:sqref>
        </x14:dataValidation>
        <x14:dataValidation type="list" allowBlank="1" showErrorMessage="1">
          <x14:formula1>
            <xm:f>'Opciones Tratamiento'!$B$13:$B$19</xm:f>
          </x14:formula1>
          <xm:sqref>F10 F18 F27 F33 F40 F46 F52 F58 F64 F70</xm:sqref>
        </x14:dataValidation>
        <x14:dataValidation type="list" allowBlank="1" showErrorMessage="1">
          <x14:formula1>
            <xm:f>'TABLA DE VALORACION DE CONTROLE'!$D$9:$D$10</xm:f>
          </x14:formula1>
          <xm:sqref>U10:U75</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AG10:AG75</xm:sqref>
        </x14:dataValidation>
        <x14:dataValidation type="list" allowBlank="1" showErrorMessage="1">
          <x14:formula1>
            <xm:f>'Opciones Tratamiento'!$B$2:$B$5</xm:f>
          </x14:formula1>
          <xm:sqref>AD10:AD75</xm:sqref>
        </x14:dataValidation>
        <x14:dataValidation type="list" allowBlank="1" showErrorMessage="1">
          <x14:formula1>
            <xm:f>'TABLA DE VALORACION DE CONTROLE'!$D$11:$D$12</xm:f>
          </x14:formula1>
          <xm:sqref>V10:V75</xm:sqref>
        </x14:dataValidation>
        <x14:dataValidation type="list" allowBlank="1" showErrorMessage="1">
          <x14:formula1>
            <xm:f>'TABLA DE VALORACION DE CONTROLE'!$D$7:$D$8</xm:f>
          </x14:formula1>
          <xm:sqref>S10:S75</xm:sqref>
        </x14:dataValidation>
        <x14:dataValidation type="list" allowBlank="1" showErrorMessage="1">
          <x14:formula1>
            <xm:f>'Opciones Tratamiento'!$B$9:$B$10</xm:f>
          </x14:formula1>
          <xm:sqref>AJ10:AJ11 AJ73:AJ74 AJ18:AJ19 AJ21:AJ25 AJ27:AJ28 AJ30:AJ31 AJ33:AJ34 AJ36:AJ38 AJ40:AJ41 AJ43:AJ44 AJ46:AJ47 AJ49:AJ50 AJ52:AJ53 AJ55:AJ56 AJ58:AJ59 AJ61:AJ62 AJ64:AJ65 AJ67:AJ68 AJ70:AJ71 AJ13:AJ14</xm:sqref>
        </x14:dataValidation>
        <x14:dataValidation type="list" allowBlank="1" showErrorMessage="1">
          <x14:formula1>
            <xm:f>'TABLA DE VALORACION DE CONTROLE'!$D$13:$D$14</xm:f>
          </x14:formula1>
          <xm:sqref>W10:W75</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AI10:AI75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46"/>
  <sheetViews>
    <sheetView zoomScale="41" zoomScaleNormal="41" workbookViewId="0">
      <selection activeCell="AB22" sqref="AB22:AC23"/>
    </sheetView>
  </sheetViews>
  <sheetFormatPr baseColWidth="10" defaultColWidth="14.42578125" defaultRowHeight="15" customHeight="1" x14ac:dyDescent="0.25"/>
  <cols>
    <col min="1" max="1" width="9.28515625" customWidth="1"/>
    <col min="2" max="39" width="5" customWidth="1"/>
    <col min="40" max="40" width="9.28515625" customWidth="1"/>
    <col min="41" max="46" width="5" customWidth="1"/>
    <col min="47" max="61" width="9.2851562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55" t="s">
        <v>113</v>
      </c>
      <c r="C2" s="165"/>
      <c r="D2" s="165"/>
      <c r="E2" s="165"/>
      <c r="F2" s="165"/>
      <c r="G2" s="165"/>
      <c r="H2" s="165"/>
      <c r="I2" s="165"/>
      <c r="J2" s="256" t="s">
        <v>15</v>
      </c>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19"/>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65"/>
      <c r="C3" s="165"/>
      <c r="D3" s="165"/>
      <c r="E3" s="165"/>
      <c r="F3" s="165"/>
      <c r="G3" s="165"/>
      <c r="H3" s="165"/>
      <c r="I3" s="165"/>
      <c r="J3" s="258"/>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259"/>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65"/>
      <c r="C4" s="165"/>
      <c r="D4" s="165"/>
      <c r="E4" s="165"/>
      <c r="F4" s="165"/>
      <c r="G4" s="165"/>
      <c r="H4" s="165"/>
      <c r="I4" s="165"/>
      <c r="J4" s="216"/>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21"/>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62" t="s">
        <v>114</v>
      </c>
      <c r="C6" s="257"/>
      <c r="D6" s="215"/>
      <c r="E6" s="238" t="s">
        <v>115</v>
      </c>
      <c r="F6" s="239"/>
      <c r="G6" s="239"/>
      <c r="H6" s="239"/>
      <c r="I6" s="223"/>
      <c r="J6" s="226" t="str">
        <f ca="1">IF(AND('MATRIZ DE RIESGOS '!$H$10="Muy Alta",'MATRIZ DE RIESGOS '!$L$10="Leve"),CONCATENATE("R",'MATRIZ DE RIESGOS '!$A$10),"")</f>
        <v/>
      </c>
      <c r="K6" s="227"/>
      <c r="L6" s="252" t="str">
        <f ca="1">IF(AND('MATRIZ DE RIESGOS '!$H$18="Muy Alta",'MATRIZ DE RIESGOS '!$L$18="Leve"),CONCATENATE("R",'MATRIZ DE RIESGOS '!$A$18),"")</f>
        <v/>
      </c>
      <c r="M6" s="227"/>
      <c r="N6" s="252" t="str">
        <f ca="1">IF(AND('MATRIZ DE RIESGOS '!$H$27="Muy Alta",'MATRIZ DE RIESGOS '!$L$27="Leve"),CONCATENATE("R",'MATRIZ DE RIESGOS '!$A$27),"")</f>
        <v/>
      </c>
      <c r="O6" s="223"/>
      <c r="P6" s="226" t="str">
        <f ca="1">IF(AND('MATRIZ DE RIESGOS '!$H$10="Muy Alta",'MATRIZ DE RIESGOS '!$L$10="Menor"),CONCATENATE("R",'MATRIZ DE RIESGOS '!$A$10),"")</f>
        <v/>
      </c>
      <c r="Q6" s="227"/>
      <c r="R6" s="252" t="str">
        <f ca="1">IF(AND('MATRIZ DE RIESGOS '!$H$18="Muy Alta",'MATRIZ DE RIESGOS '!$L$18="Menor"),CONCATENATE("R",'MATRIZ DE RIESGOS '!$A$18),"")</f>
        <v/>
      </c>
      <c r="S6" s="227"/>
      <c r="T6" s="252" t="str">
        <f ca="1">IF(AND('MATRIZ DE RIESGOS '!$H$27="Muy Alta",'MATRIZ DE RIESGOS '!$L$27="Menor"),CONCATENATE("R",'MATRIZ DE RIESGOS '!$A$27),"")</f>
        <v/>
      </c>
      <c r="U6" s="223"/>
      <c r="V6" s="226" t="str">
        <f ca="1">IF(AND('MATRIZ DE RIESGOS '!$H$10="Muy Alta",'MATRIZ DE RIESGOS '!$L$10="Moderado"),CONCATENATE("R",'MATRIZ DE RIESGOS '!$A$10),"")</f>
        <v/>
      </c>
      <c r="W6" s="227"/>
      <c r="X6" s="252" t="str">
        <f ca="1">IF(AND('MATRIZ DE RIESGOS '!$H$18="Muy Alta",'MATRIZ DE RIESGOS '!$L$18="Moderado"),CONCATENATE("R",'MATRIZ DE RIESGOS '!$A$18),"")</f>
        <v/>
      </c>
      <c r="Y6" s="227"/>
      <c r="Z6" s="252" t="str">
        <f ca="1">IF(AND('MATRIZ DE RIESGOS '!$H$27="Muy Alta",'MATRIZ DE RIESGOS '!$L$27="Moderado"),CONCATENATE("R",'MATRIZ DE RIESGOS '!$A$27),"")</f>
        <v/>
      </c>
      <c r="AA6" s="223"/>
      <c r="AB6" s="226" t="str">
        <f ca="1">IF(AND('MATRIZ DE RIESGOS '!$H$10="Muy Alta",'MATRIZ DE RIESGOS '!$L$10="Mayor"),CONCATENATE("R",'MATRIZ DE RIESGOS '!$A$10),"")</f>
        <v/>
      </c>
      <c r="AC6" s="227"/>
      <c r="AD6" s="252" t="str">
        <f ca="1">IF(AND('MATRIZ DE RIESGOS '!$H$18="Muy Alta",'MATRIZ DE RIESGOS '!$L$18="Mayor"),CONCATENATE("R",'MATRIZ DE RIESGOS '!$A$18),"")</f>
        <v/>
      </c>
      <c r="AE6" s="227"/>
      <c r="AF6" s="252" t="str">
        <f ca="1">IF(AND('MATRIZ DE RIESGOS '!$H$27="Muy Alta",'MATRIZ DE RIESGOS '!$L$27="Mayor"),CONCATENATE("R",'MATRIZ DE RIESGOS '!$A$27),"")</f>
        <v/>
      </c>
      <c r="AG6" s="223"/>
      <c r="AH6" s="237" t="str">
        <f ca="1">IF(AND('MATRIZ DE RIESGOS '!$H$10="Muy Alta",'MATRIZ DE RIESGOS '!$L$10="Catastrófico"),CONCATENATE("R",'MATRIZ DE RIESGOS '!$A$10),"")</f>
        <v/>
      </c>
      <c r="AI6" s="227"/>
      <c r="AJ6" s="234" t="str">
        <f ca="1">IF(AND('MATRIZ DE RIESGOS '!$H$18="Muy Alta",'MATRIZ DE RIESGOS '!$L$18="Catastrófico"),CONCATENATE("R",'MATRIZ DE RIESGOS '!$A$18),"")</f>
        <v/>
      </c>
      <c r="AK6" s="227"/>
      <c r="AL6" s="234" t="str">
        <f ca="1">IF(AND('MATRIZ DE RIESGOS '!$H$27="Muy Alta",'MATRIZ DE RIESGOS '!$L$27="Catastrófico"),CONCATENATE("R",'MATRIZ DE RIESGOS '!$A$27),"")</f>
        <v/>
      </c>
      <c r="AM6" s="223"/>
      <c r="AO6" s="241" t="s">
        <v>116</v>
      </c>
      <c r="AP6" s="242"/>
      <c r="AQ6" s="242"/>
      <c r="AR6" s="242"/>
      <c r="AS6" s="242"/>
      <c r="AT6" s="243"/>
      <c r="AU6" s="1"/>
      <c r="AV6" s="1"/>
      <c r="AW6" s="1"/>
      <c r="AX6" s="1"/>
      <c r="AY6" s="1"/>
      <c r="AZ6" s="1"/>
      <c r="BA6" s="1"/>
      <c r="BB6" s="1"/>
      <c r="BC6" s="1"/>
      <c r="BD6" s="1"/>
      <c r="BE6" s="1"/>
      <c r="BF6" s="1"/>
      <c r="BG6" s="1"/>
      <c r="BH6" s="1"/>
      <c r="BI6" s="1"/>
    </row>
    <row r="7" spans="1:61" ht="15" customHeight="1" x14ac:dyDescent="0.25">
      <c r="A7" s="1"/>
      <c r="B7" s="258"/>
      <c r="C7" s="165"/>
      <c r="D7" s="166"/>
      <c r="E7" s="177"/>
      <c r="F7" s="165"/>
      <c r="G7" s="165"/>
      <c r="H7" s="165"/>
      <c r="I7" s="166"/>
      <c r="J7" s="220"/>
      <c r="K7" s="221"/>
      <c r="L7" s="216"/>
      <c r="M7" s="221"/>
      <c r="N7" s="216"/>
      <c r="O7" s="217"/>
      <c r="P7" s="220"/>
      <c r="Q7" s="221"/>
      <c r="R7" s="216"/>
      <c r="S7" s="221"/>
      <c r="T7" s="216"/>
      <c r="U7" s="217"/>
      <c r="V7" s="220"/>
      <c r="W7" s="221"/>
      <c r="X7" s="216"/>
      <c r="Y7" s="221"/>
      <c r="Z7" s="216"/>
      <c r="AA7" s="217"/>
      <c r="AB7" s="220"/>
      <c r="AC7" s="221"/>
      <c r="AD7" s="216"/>
      <c r="AE7" s="221"/>
      <c r="AF7" s="216"/>
      <c r="AG7" s="217"/>
      <c r="AH7" s="220"/>
      <c r="AI7" s="221"/>
      <c r="AJ7" s="216"/>
      <c r="AK7" s="221"/>
      <c r="AL7" s="216"/>
      <c r="AM7" s="217"/>
      <c r="AN7" s="1"/>
      <c r="AO7" s="244"/>
      <c r="AP7" s="165"/>
      <c r="AQ7" s="165"/>
      <c r="AR7" s="165"/>
      <c r="AS7" s="165"/>
      <c r="AT7" s="245"/>
      <c r="AU7" s="1"/>
      <c r="AV7" s="1"/>
      <c r="AW7" s="1"/>
      <c r="AX7" s="1"/>
      <c r="AY7" s="1"/>
      <c r="AZ7" s="1"/>
      <c r="BA7" s="1"/>
      <c r="BB7" s="1"/>
      <c r="BC7" s="1"/>
      <c r="BD7" s="1"/>
      <c r="BE7" s="1"/>
      <c r="BF7" s="1"/>
      <c r="BG7" s="1"/>
      <c r="BH7" s="1"/>
      <c r="BI7" s="1"/>
    </row>
    <row r="8" spans="1:61" ht="15" customHeight="1" x14ac:dyDescent="0.25">
      <c r="A8" s="1"/>
      <c r="B8" s="258"/>
      <c r="C8" s="165"/>
      <c r="D8" s="166"/>
      <c r="E8" s="177"/>
      <c r="F8" s="165"/>
      <c r="G8" s="165"/>
      <c r="H8" s="165"/>
      <c r="I8" s="166"/>
      <c r="J8" s="218" t="str">
        <f ca="1">IF(AND('MATRIZ DE RIESGOS '!$H$33="Muy Alta",'MATRIZ DE RIESGOS '!$L$33="Leve"),CONCATENATE("R",'MATRIZ DE RIESGOS '!$A$33),"")</f>
        <v/>
      </c>
      <c r="K8" s="219"/>
      <c r="L8" s="225" t="str">
        <f ca="1">IF(AND('MATRIZ DE RIESGOS '!$H$40="Muy Alta",'MATRIZ DE RIESGOS '!$L$40="Leve"),CONCATENATE("R",'MATRIZ DE RIESGOS '!$A$40),"")</f>
        <v/>
      </c>
      <c r="M8" s="219"/>
      <c r="N8" s="225" t="str">
        <f ca="1">IF(AND('MATRIZ DE RIESGOS '!$H$46="Muy Alta",'MATRIZ DE RIESGOS '!$L$46="Leve"),CONCATENATE("R",'MATRIZ DE RIESGOS '!$A$46),"")</f>
        <v/>
      </c>
      <c r="O8" s="215"/>
      <c r="P8" s="218" t="str">
        <f ca="1">IF(AND('MATRIZ DE RIESGOS '!$H$33="Muy Alta",'MATRIZ DE RIESGOS '!$L$33="Menor"),CONCATENATE("R",'MATRIZ DE RIESGOS '!$A$33),"")</f>
        <v/>
      </c>
      <c r="Q8" s="219"/>
      <c r="R8" s="225" t="str">
        <f ca="1">IF(AND('MATRIZ DE RIESGOS '!$H$40="Muy Alta",'MATRIZ DE RIESGOS '!$L$40="Menor"),CONCATENATE("R",'MATRIZ DE RIESGOS '!$A$40),"")</f>
        <v/>
      </c>
      <c r="S8" s="219"/>
      <c r="T8" s="225" t="str">
        <f ca="1">IF(AND('MATRIZ DE RIESGOS '!$H$46="Muy Alta",'MATRIZ DE RIESGOS '!$L$46="Menor"),CONCATENATE("R",'MATRIZ DE RIESGOS '!$A$46),"")</f>
        <v/>
      </c>
      <c r="U8" s="215"/>
      <c r="V8" s="218" t="str">
        <f ca="1">IF(AND('MATRIZ DE RIESGOS '!$H$33="Muy Alta",'MATRIZ DE RIESGOS '!$L$33="Moderado"),CONCATENATE("R",'MATRIZ DE RIESGOS '!$A$33),"")</f>
        <v/>
      </c>
      <c r="W8" s="219"/>
      <c r="X8" s="225" t="str">
        <f ca="1">IF(AND('MATRIZ DE RIESGOS '!$H$40="Muy Alta",'MATRIZ DE RIESGOS '!$L$40="Moderado"),CONCATENATE("R",'MATRIZ DE RIESGOS '!$A$40),"")</f>
        <v/>
      </c>
      <c r="Y8" s="219"/>
      <c r="Z8" s="225" t="str">
        <f ca="1">IF(AND('MATRIZ DE RIESGOS '!$H$46="Muy Alta",'MATRIZ DE RIESGOS '!$L$46="Moderado"),CONCATENATE("R",'MATRIZ DE RIESGOS '!$A$46),"")</f>
        <v/>
      </c>
      <c r="AA8" s="215"/>
      <c r="AB8" s="218" t="str">
        <f ca="1">IF(AND('MATRIZ DE RIESGOS '!$H$33="Muy Alta",'MATRIZ DE RIESGOS '!$L$33="Mayor"),CONCATENATE("R",'MATRIZ DE RIESGOS '!$A$33),"")</f>
        <v/>
      </c>
      <c r="AC8" s="219"/>
      <c r="AD8" s="225" t="str">
        <f ca="1">IF(AND('MATRIZ DE RIESGOS '!$H$40="Muy Alta",'MATRIZ DE RIESGOS '!$L$40="Mayor"),CONCATENATE("R",'MATRIZ DE RIESGOS '!$A$40),"")</f>
        <v/>
      </c>
      <c r="AE8" s="219"/>
      <c r="AF8" s="225" t="str">
        <f ca="1">IF(AND('MATRIZ DE RIESGOS '!$H$46="Muy Alta",'MATRIZ DE RIESGOS '!$L$46="Mayor"),CONCATENATE("R",'MATRIZ DE RIESGOS '!$A$46),"")</f>
        <v/>
      </c>
      <c r="AG8" s="215"/>
      <c r="AH8" s="235" t="str">
        <f ca="1">IF(AND('MATRIZ DE RIESGOS '!$H$33="Muy Alta",'MATRIZ DE RIESGOS '!$L$33="Catastrófico"),CONCATENATE("R",'MATRIZ DE RIESGOS '!$A$33),"")</f>
        <v/>
      </c>
      <c r="AI8" s="219"/>
      <c r="AJ8" s="224" t="str">
        <f ca="1">IF(AND('MATRIZ DE RIESGOS '!$H$40="Muy Alta",'MATRIZ DE RIESGOS '!$L$40="Catastrófico"),CONCATENATE("R",'MATRIZ DE RIESGOS '!$A$40),"")</f>
        <v/>
      </c>
      <c r="AK8" s="219"/>
      <c r="AL8" s="224" t="str">
        <f ca="1">IF(AND('MATRIZ DE RIESGOS '!$H$46="Muy Alta",'MATRIZ DE RIESGOS '!$L$46="Catastrófico"),CONCATENATE("R",'MATRIZ DE RIESGOS '!$A$46),"")</f>
        <v/>
      </c>
      <c r="AM8" s="215"/>
      <c r="AN8" s="1"/>
      <c r="AO8" s="244"/>
      <c r="AP8" s="165"/>
      <c r="AQ8" s="165"/>
      <c r="AR8" s="165"/>
      <c r="AS8" s="165"/>
      <c r="AT8" s="245"/>
      <c r="AU8" s="1"/>
      <c r="AV8" s="1"/>
      <c r="AW8" s="1"/>
      <c r="AX8" s="1"/>
      <c r="AY8" s="1"/>
      <c r="AZ8" s="1"/>
      <c r="BA8" s="1"/>
      <c r="BB8" s="1"/>
      <c r="BC8" s="1"/>
      <c r="BD8" s="1"/>
      <c r="BE8" s="1"/>
      <c r="BF8" s="1"/>
      <c r="BG8" s="1"/>
      <c r="BH8" s="1"/>
      <c r="BI8" s="1"/>
    </row>
    <row r="9" spans="1:61" ht="15" customHeight="1" x14ac:dyDescent="0.25">
      <c r="A9" s="1"/>
      <c r="B9" s="258"/>
      <c r="C9" s="165"/>
      <c r="D9" s="166"/>
      <c r="E9" s="177"/>
      <c r="F9" s="165"/>
      <c r="G9" s="165"/>
      <c r="H9" s="165"/>
      <c r="I9" s="166"/>
      <c r="J9" s="220"/>
      <c r="K9" s="221"/>
      <c r="L9" s="216"/>
      <c r="M9" s="221"/>
      <c r="N9" s="216"/>
      <c r="O9" s="217"/>
      <c r="P9" s="220"/>
      <c r="Q9" s="221"/>
      <c r="R9" s="216"/>
      <c r="S9" s="221"/>
      <c r="T9" s="216"/>
      <c r="U9" s="217"/>
      <c r="V9" s="220"/>
      <c r="W9" s="221"/>
      <c r="X9" s="216"/>
      <c r="Y9" s="221"/>
      <c r="Z9" s="216"/>
      <c r="AA9" s="217"/>
      <c r="AB9" s="220"/>
      <c r="AC9" s="221"/>
      <c r="AD9" s="216"/>
      <c r="AE9" s="221"/>
      <c r="AF9" s="216"/>
      <c r="AG9" s="217"/>
      <c r="AH9" s="220"/>
      <c r="AI9" s="221"/>
      <c r="AJ9" s="216"/>
      <c r="AK9" s="221"/>
      <c r="AL9" s="216"/>
      <c r="AM9" s="217"/>
      <c r="AN9" s="1"/>
      <c r="AO9" s="244"/>
      <c r="AP9" s="165"/>
      <c r="AQ9" s="165"/>
      <c r="AR9" s="165"/>
      <c r="AS9" s="165"/>
      <c r="AT9" s="245"/>
      <c r="AU9" s="1"/>
      <c r="AV9" s="1"/>
      <c r="AW9" s="1"/>
      <c r="AX9" s="1"/>
      <c r="AY9" s="1"/>
      <c r="AZ9" s="1"/>
      <c r="BA9" s="1"/>
      <c r="BB9" s="1"/>
      <c r="BC9" s="1"/>
      <c r="BD9" s="1"/>
      <c r="BE9" s="1"/>
      <c r="BF9" s="1"/>
      <c r="BG9" s="1"/>
      <c r="BH9" s="1"/>
      <c r="BI9" s="1"/>
    </row>
    <row r="10" spans="1:61" ht="15" customHeight="1" x14ac:dyDescent="0.25">
      <c r="A10" s="1"/>
      <c r="B10" s="258"/>
      <c r="C10" s="165"/>
      <c r="D10" s="166"/>
      <c r="E10" s="177"/>
      <c r="F10" s="165"/>
      <c r="G10" s="165"/>
      <c r="H10" s="165"/>
      <c r="I10" s="166"/>
      <c r="J10" s="218" t="str">
        <f ca="1">IF(AND('MATRIZ DE RIESGOS '!$H$52="Muy Alta",'MATRIZ DE RIESGOS '!$L$52="Leve"),CONCATENATE("R",'MATRIZ DE RIESGOS '!$A$52),"")</f>
        <v/>
      </c>
      <c r="K10" s="219"/>
      <c r="L10" s="225" t="str">
        <f ca="1">IF(AND('MATRIZ DE RIESGOS '!$H$58="Muy Alta",'MATRIZ DE RIESGOS '!$L$58="Leve"),CONCATENATE("R",'MATRIZ DE RIESGOS '!$A$58),"")</f>
        <v/>
      </c>
      <c r="M10" s="219"/>
      <c r="N10" s="225" t="str">
        <f ca="1">IF(AND('MATRIZ DE RIESGOS '!$H$64="Muy Alta",'MATRIZ DE RIESGOS '!$L$64="Leve"),CONCATENATE("R",'MATRIZ DE RIESGOS '!$A$64),"")</f>
        <v/>
      </c>
      <c r="O10" s="215"/>
      <c r="P10" s="218" t="str">
        <f ca="1">IF(AND('MATRIZ DE RIESGOS '!$H$52="Muy Alta",'MATRIZ DE RIESGOS '!$L$52="Menor"),CONCATENATE("R",'MATRIZ DE RIESGOS '!$A$52),"")</f>
        <v/>
      </c>
      <c r="Q10" s="219"/>
      <c r="R10" s="225" t="str">
        <f ca="1">IF(AND('MATRIZ DE RIESGOS '!$H$58="Muy Alta",'MATRIZ DE RIESGOS '!$L$58="Menor"),CONCATENATE("R",'MATRIZ DE RIESGOS '!$A$58),"")</f>
        <v/>
      </c>
      <c r="S10" s="219"/>
      <c r="T10" s="225" t="str">
        <f ca="1">IF(AND('MATRIZ DE RIESGOS '!$H$64="Muy Alta",'MATRIZ DE RIESGOS '!$L$64="Menor"),CONCATENATE("R",'MATRIZ DE RIESGOS '!$A$64),"")</f>
        <v/>
      </c>
      <c r="U10" s="215"/>
      <c r="V10" s="218" t="str">
        <f ca="1">IF(AND('MATRIZ DE RIESGOS '!$H$52="Muy Alta",'MATRIZ DE RIESGOS '!$L$52="Moderado"),CONCATENATE("R",'MATRIZ DE RIESGOS '!$A$52),"")</f>
        <v/>
      </c>
      <c r="W10" s="219"/>
      <c r="X10" s="225" t="str">
        <f ca="1">IF(AND('MATRIZ DE RIESGOS '!$H$58="Muy Alta",'MATRIZ DE RIESGOS '!$L$58="Moderado"),CONCATENATE("R",'MATRIZ DE RIESGOS '!$A$58),"")</f>
        <v/>
      </c>
      <c r="Y10" s="219"/>
      <c r="Z10" s="225" t="str">
        <f ca="1">IF(AND('MATRIZ DE RIESGOS '!$H$64="Muy Alta",'MATRIZ DE RIESGOS '!$L$64="Moderado"),CONCATENATE("R",'MATRIZ DE RIESGOS '!$A$64),"")</f>
        <v/>
      </c>
      <c r="AA10" s="215"/>
      <c r="AB10" s="218" t="str">
        <f ca="1">IF(AND('MATRIZ DE RIESGOS '!$H$52="Muy Alta",'MATRIZ DE RIESGOS '!$L$52="Mayor"),CONCATENATE("R",'MATRIZ DE RIESGOS '!$A$52),"")</f>
        <v/>
      </c>
      <c r="AC10" s="219"/>
      <c r="AD10" s="225" t="str">
        <f ca="1">IF(AND('MATRIZ DE RIESGOS '!$H$58="Muy Alta",'MATRIZ DE RIESGOS '!$L$58="Mayor"),CONCATENATE("R",'MATRIZ DE RIESGOS '!$A$58),"")</f>
        <v/>
      </c>
      <c r="AE10" s="219"/>
      <c r="AF10" s="225" t="str">
        <f ca="1">IF(AND('MATRIZ DE RIESGOS '!$H$64="Muy Alta",'MATRIZ DE RIESGOS '!$L$64="Mayor"),CONCATENATE("R",'MATRIZ DE RIESGOS '!$A$64),"")</f>
        <v/>
      </c>
      <c r="AG10" s="215"/>
      <c r="AH10" s="235" t="str">
        <f ca="1">IF(AND('MATRIZ DE RIESGOS '!$H$52="Muy Alta",'MATRIZ DE RIESGOS '!$L$52="Catastrófico"),CONCATENATE("R",'MATRIZ DE RIESGOS '!$A$52),"")</f>
        <v/>
      </c>
      <c r="AI10" s="219"/>
      <c r="AJ10" s="224" t="str">
        <f ca="1">IF(AND('MATRIZ DE RIESGOS '!$H$58="Muy Alta",'MATRIZ DE RIESGOS '!$L$58="Catastrófico"),CONCATENATE("R",'MATRIZ DE RIESGOS '!$A$58),"")</f>
        <v/>
      </c>
      <c r="AK10" s="219"/>
      <c r="AL10" s="224" t="str">
        <f ca="1">IF(AND('MATRIZ DE RIESGOS '!$H$64="Muy Alta",'MATRIZ DE RIESGOS '!$L$64="Catastrófico"),CONCATENATE("R",'MATRIZ DE RIESGOS '!$A$64),"")</f>
        <v/>
      </c>
      <c r="AM10" s="215"/>
      <c r="AN10" s="1"/>
      <c r="AO10" s="244"/>
      <c r="AP10" s="165"/>
      <c r="AQ10" s="165"/>
      <c r="AR10" s="165"/>
      <c r="AS10" s="165"/>
      <c r="AT10" s="245"/>
      <c r="AU10" s="1"/>
      <c r="AV10" s="1"/>
      <c r="AW10" s="1"/>
      <c r="AX10" s="1"/>
      <c r="AY10" s="1"/>
      <c r="AZ10" s="1"/>
      <c r="BA10" s="1"/>
      <c r="BB10" s="1"/>
      <c r="BC10" s="1"/>
      <c r="BD10" s="1"/>
      <c r="BE10" s="1"/>
      <c r="BF10" s="1"/>
      <c r="BG10" s="1"/>
      <c r="BH10" s="1"/>
      <c r="BI10" s="1"/>
    </row>
    <row r="11" spans="1:61" ht="15" customHeight="1" x14ac:dyDescent="0.25">
      <c r="A11" s="1"/>
      <c r="B11" s="258"/>
      <c r="C11" s="165"/>
      <c r="D11" s="166"/>
      <c r="E11" s="177"/>
      <c r="F11" s="165"/>
      <c r="G11" s="165"/>
      <c r="H11" s="165"/>
      <c r="I11" s="166"/>
      <c r="J11" s="220"/>
      <c r="K11" s="221"/>
      <c r="L11" s="216"/>
      <c r="M11" s="221"/>
      <c r="N11" s="216"/>
      <c r="O11" s="217"/>
      <c r="P11" s="220"/>
      <c r="Q11" s="221"/>
      <c r="R11" s="216"/>
      <c r="S11" s="221"/>
      <c r="T11" s="216"/>
      <c r="U11" s="217"/>
      <c r="V11" s="220"/>
      <c r="W11" s="221"/>
      <c r="X11" s="216"/>
      <c r="Y11" s="221"/>
      <c r="Z11" s="216"/>
      <c r="AA11" s="217"/>
      <c r="AB11" s="220"/>
      <c r="AC11" s="221"/>
      <c r="AD11" s="216"/>
      <c r="AE11" s="221"/>
      <c r="AF11" s="216"/>
      <c r="AG11" s="217"/>
      <c r="AH11" s="220"/>
      <c r="AI11" s="221"/>
      <c r="AJ11" s="216"/>
      <c r="AK11" s="221"/>
      <c r="AL11" s="216"/>
      <c r="AM11" s="217"/>
      <c r="AN11" s="1"/>
      <c r="AO11" s="244"/>
      <c r="AP11" s="165"/>
      <c r="AQ11" s="165"/>
      <c r="AR11" s="165"/>
      <c r="AS11" s="165"/>
      <c r="AT11" s="245"/>
      <c r="AU11" s="1"/>
      <c r="AV11" s="1"/>
      <c r="AW11" s="1"/>
      <c r="AX11" s="1"/>
      <c r="AY11" s="1"/>
      <c r="AZ11" s="1"/>
      <c r="BA11" s="1"/>
      <c r="BB11" s="1"/>
      <c r="BC11" s="1"/>
      <c r="BD11" s="1"/>
      <c r="BE11" s="1"/>
      <c r="BF11" s="1"/>
      <c r="BG11" s="1"/>
      <c r="BH11" s="1"/>
      <c r="BI11" s="1"/>
    </row>
    <row r="12" spans="1:61" ht="15" customHeight="1" x14ac:dyDescent="0.25">
      <c r="A12" s="1"/>
      <c r="B12" s="258"/>
      <c r="C12" s="165"/>
      <c r="D12" s="166"/>
      <c r="E12" s="177"/>
      <c r="F12" s="165"/>
      <c r="G12" s="165"/>
      <c r="H12" s="165"/>
      <c r="I12" s="166"/>
      <c r="J12" s="218" t="str">
        <f ca="1">IF(AND('MATRIZ DE RIESGOS '!$H$70="Muy Alta",'MATRIZ DE RIESGOS '!$L$70="Leve"),CONCATENATE("R",'MATRIZ DE RIESGOS '!$A$70),"")</f>
        <v/>
      </c>
      <c r="K12" s="219"/>
      <c r="L12" s="225" t="str">
        <f>IF(AND('MATRIZ DE RIESGOS '!$H$76="Muy Alta",'MATRIZ DE RIESGOS '!$L$76="Leve"),CONCATENATE("R",'MATRIZ DE RIESGOS '!$A$76),"")</f>
        <v/>
      </c>
      <c r="M12" s="219"/>
      <c r="N12" s="225" t="str">
        <f>IF(AND('MATRIZ DE RIESGOS '!$H$82="Muy Alta",'MATRIZ DE RIESGOS '!$L$82="Leve"),CONCATENATE("R",'MATRIZ DE RIESGOS '!$A$82),"")</f>
        <v/>
      </c>
      <c r="O12" s="215"/>
      <c r="P12" s="218" t="str">
        <f ca="1">IF(AND('MATRIZ DE RIESGOS '!$H$70="Muy Alta",'MATRIZ DE RIESGOS '!$L$70="Menor"),CONCATENATE("R",'MATRIZ DE RIESGOS '!$A$70),"")</f>
        <v/>
      </c>
      <c r="Q12" s="219"/>
      <c r="R12" s="225" t="str">
        <f>IF(AND('MATRIZ DE RIESGOS '!$H$76="Muy Alta",'MATRIZ DE RIESGOS '!$L$76="Menor"),CONCATENATE("R",'MATRIZ DE RIESGOS '!$A$76),"")</f>
        <v/>
      </c>
      <c r="S12" s="219"/>
      <c r="T12" s="225" t="str">
        <f>IF(AND('MATRIZ DE RIESGOS '!$H$82="Muy Alta",'MATRIZ DE RIESGOS '!$L$82="Menor"),CONCATENATE("R",'MATRIZ DE RIESGOS '!$A$82),"")</f>
        <v/>
      </c>
      <c r="U12" s="215"/>
      <c r="V12" s="218" t="str">
        <f ca="1">IF(AND('MATRIZ DE RIESGOS '!$H$70="Muy Alta",'MATRIZ DE RIESGOS '!$L$70="Moderado"),CONCATENATE("R",'MATRIZ DE RIESGOS '!$A$70),"")</f>
        <v/>
      </c>
      <c r="W12" s="219"/>
      <c r="X12" s="225" t="str">
        <f>IF(AND('MATRIZ DE RIESGOS '!$H$76="Muy Alta",'MATRIZ DE RIESGOS '!$L$76="Moderado"),CONCATENATE("R",'MATRIZ DE RIESGOS '!$A$76),"")</f>
        <v/>
      </c>
      <c r="Y12" s="219"/>
      <c r="Z12" s="225" t="str">
        <f>IF(AND('MATRIZ DE RIESGOS '!$H$82="Muy Alta",'MATRIZ DE RIESGOS '!$L$82="Moderado"),CONCATENATE("R",'MATRIZ DE RIESGOS '!$A$82),"")</f>
        <v/>
      </c>
      <c r="AA12" s="215"/>
      <c r="AB12" s="218" t="str">
        <f ca="1">IF(AND('MATRIZ DE RIESGOS '!$H$70="Muy Alta",'MATRIZ DE RIESGOS '!$L$70="Mayor"),CONCATENATE("R",'MATRIZ DE RIESGOS '!$A$70),"")</f>
        <v/>
      </c>
      <c r="AC12" s="219"/>
      <c r="AD12" s="225" t="str">
        <f>IF(AND('MATRIZ DE RIESGOS '!$H$76="Muy Alta",'MATRIZ DE RIESGOS '!$L$76="Mayor"),CONCATENATE("R",'MATRIZ DE RIESGOS '!$A$76),"")</f>
        <v/>
      </c>
      <c r="AE12" s="219"/>
      <c r="AF12" s="225" t="str">
        <f>IF(AND('MATRIZ DE RIESGOS '!$H$82="Muy Alta",'MATRIZ DE RIESGOS '!$L$82="Mayor"),CONCATENATE("R",'MATRIZ DE RIESGOS '!$A$82),"")</f>
        <v/>
      </c>
      <c r="AG12" s="215"/>
      <c r="AH12" s="235" t="str">
        <f ca="1">IF(AND('MATRIZ DE RIESGOS '!$H$70="Muy Alta",'MATRIZ DE RIESGOS '!$L$70="Catastrófico"),CONCATENATE("R",'MATRIZ DE RIESGOS '!$A$70),"")</f>
        <v/>
      </c>
      <c r="AI12" s="219"/>
      <c r="AJ12" s="224" t="str">
        <f>IF(AND('MATRIZ DE RIESGOS '!$H$76="Muy Alta",'MATRIZ DE RIESGOS '!$L$76="Catastrófico"),CONCATENATE("R",'MATRIZ DE RIESGOS '!$A$76),"")</f>
        <v/>
      </c>
      <c r="AK12" s="219"/>
      <c r="AL12" s="224" t="str">
        <f>IF(AND('MATRIZ DE RIESGOS '!$H$82="Muy Alta",'MATRIZ DE RIESGOS '!$L$82="Catastrófico"),CONCATENATE("R",'MATRIZ DE RIESGOS '!$A$82),"")</f>
        <v/>
      </c>
      <c r="AM12" s="215"/>
      <c r="AN12" s="1"/>
      <c r="AO12" s="244"/>
      <c r="AP12" s="165"/>
      <c r="AQ12" s="165"/>
      <c r="AR12" s="165"/>
      <c r="AS12" s="165"/>
      <c r="AT12" s="245"/>
      <c r="AU12" s="1"/>
      <c r="AV12" s="1"/>
      <c r="AW12" s="1"/>
      <c r="AX12" s="1"/>
      <c r="AY12" s="1"/>
      <c r="AZ12" s="1"/>
      <c r="BA12" s="1"/>
      <c r="BB12" s="1"/>
      <c r="BC12" s="1"/>
      <c r="BD12" s="1"/>
      <c r="BE12" s="1"/>
      <c r="BF12" s="1"/>
      <c r="BG12" s="1"/>
      <c r="BH12" s="1"/>
      <c r="BI12" s="1"/>
    </row>
    <row r="13" spans="1:61" ht="15.75" customHeight="1" x14ac:dyDescent="0.25">
      <c r="A13" s="1"/>
      <c r="B13" s="258"/>
      <c r="C13" s="165"/>
      <c r="D13" s="166"/>
      <c r="E13" s="236"/>
      <c r="F13" s="240"/>
      <c r="G13" s="240"/>
      <c r="H13" s="240"/>
      <c r="I13" s="229"/>
      <c r="J13" s="220"/>
      <c r="K13" s="221"/>
      <c r="L13" s="216"/>
      <c r="M13" s="221"/>
      <c r="N13" s="216"/>
      <c r="O13" s="217"/>
      <c r="P13" s="220"/>
      <c r="Q13" s="221"/>
      <c r="R13" s="216"/>
      <c r="S13" s="221"/>
      <c r="T13" s="216"/>
      <c r="U13" s="217"/>
      <c r="V13" s="220"/>
      <c r="W13" s="221"/>
      <c r="X13" s="216"/>
      <c r="Y13" s="221"/>
      <c r="Z13" s="216"/>
      <c r="AA13" s="217"/>
      <c r="AB13" s="220"/>
      <c r="AC13" s="221"/>
      <c r="AD13" s="216"/>
      <c r="AE13" s="221"/>
      <c r="AF13" s="216"/>
      <c r="AG13" s="217"/>
      <c r="AH13" s="236"/>
      <c r="AI13" s="232"/>
      <c r="AJ13" s="228"/>
      <c r="AK13" s="232"/>
      <c r="AL13" s="228"/>
      <c r="AM13" s="229"/>
      <c r="AN13" s="1"/>
      <c r="AO13" s="246"/>
      <c r="AP13" s="247"/>
      <c r="AQ13" s="247"/>
      <c r="AR13" s="247"/>
      <c r="AS13" s="247"/>
      <c r="AT13" s="248"/>
      <c r="AU13" s="1"/>
      <c r="AV13" s="1"/>
      <c r="AW13" s="1"/>
      <c r="AX13" s="1"/>
      <c r="AY13" s="1"/>
      <c r="AZ13" s="1"/>
      <c r="BA13" s="1"/>
      <c r="BB13" s="1"/>
      <c r="BC13" s="1"/>
      <c r="BD13" s="1"/>
      <c r="BE13" s="1"/>
      <c r="BF13" s="1"/>
      <c r="BG13" s="1"/>
      <c r="BH13" s="1"/>
      <c r="BI13" s="1"/>
    </row>
    <row r="14" spans="1:61" ht="15" customHeight="1" x14ac:dyDescent="0.25">
      <c r="A14" s="1"/>
      <c r="B14" s="258"/>
      <c r="C14" s="165"/>
      <c r="D14" s="166"/>
      <c r="E14" s="238" t="s">
        <v>117</v>
      </c>
      <c r="F14" s="239"/>
      <c r="G14" s="239"/>
      <c r="H14" s="239"/>
      <c r="I14" s="239"/>
      <c r="J14" s="231" t="str">
        <f ca="1">IF(AND('MATRIZ DE RIESGOS '!$H$10="Alta",'MATRIZ DE RIESGOS '!$L$10="Leve"),CONCATENATE("R",'MATRIZ DE RIESGOS '!$A$10),"")</f>
        <v/>
      </c>
      <c r="K14" s="227"/>
      <c r="L14" s="222" t="str">
        <f ca="1">IF(AND('MATRIZ DE RIESGOS '!$H$18="Alta",'MATRIZ DE RIESGOS '!$L$18="Leve"),CONCATENATE("R",'MATRIZ DE RIESGOS '!$A$18),"")</f>
        <v/>
      </c>
      <c r="M14" s="227"/>
      <c r="N14" s="222" t="str">
        <f ca="1">IF(AND('MATRIZ DE RIESGOS '!$H$27="Alta",'MATRIZ DE RIESGOS '!$L$27="Leve"),CONCATENATE("R",'MATRIZ DE RIESGOS '!$A$27),"")</f>
        <v/>
      </c>
      <c r="O14" s="223"/>
      <c r="P14" s="231" t="str">
        <f ca="1">IF(AND('MATRIZ DE RIESGOS '!$H$10="Alta",'MATRIZ DE RIESGOS '!$L$10="Menor"),CONCATENATE("R",'MATRIZ DE RIESGOS '!$A$10),"")</f>
        <v/>
      </c>
      <c r="Q14" s="227"/>
      <c r="R14" s="222" t="str">
        <f ca="1">IF(AND('MATRIZ DE RIESGOS '!$H$18="Alta",'MATRIZ DE RIESGOS '!$L$18="Menor"),CONCATENATE("R",'MATRIZ DE RIESGOS '!$A$18),"")</f>
        <v/>
      </c>
      <c r="S14" s="227"/>
      <c r="T14" s="222" t="str">
        <f ca="1">IF(AND('MATRIZ DE RIESGOS '!$H$27="Alta",'MATRIZ DE RIESGOS '!$L$27="Menor"),CONCATENATE("R",'MATRIZ DE RIESGOS '!$A$27),"")</f>
        <v>R3</v>
      </c>
      <c r="U14" s="223"/>
      <c r="V14" s="226" t="str">
        <f ca="1">IF(AND('MATRIZ DE RIESGOS '!$H$10="Alta",'MATRIZ DE RIESGOS '!$L$10="Moderado"),CONCATENATE("R",'MATRIZ DE RIESGOS '!$A$10),"")</f>
        <v/>
      </c>
      <c r="W14" s="227"/>
      <c r="X14" s="252" t="str">
        <f ca="1">IF(AND('MATRIZ DE RIESGOS '!$H$18="Alta",'MATRIZ DE RIESGOS '!$L$18="Moderado"),CONCATENATE("R",'MATRIZ DE RIESGOS '!$A$18),"")</f>
        <v/>
      </c>
      <c r="Y14" s="227"/>
      <c r="Z14" s="252" t="str">
        <f ca="1">IF(AND('MATRIZ DE RIESGOS '!$H$27="Alta",'MATRIZ DE RIESGOS '!$L$27="Moderado"),CONCATENATE("R",'MATRIZ DE RIESGOS '!$A$27),"")</f>
        <v/>
      </c>
      <c r="AA14" s="223"/>
      <c r="AB14" s="226" t="str">
        <f ca="1">IF(AND('MATRIZ DE RIESGOS '!$H$10="Alta",'MATRIZ DE RIESGOS '!$L$10="Mayor"),CONCATENATE("R",'MATRIZ DE RIESGOS '!$A$10),"")</f>
        <v>R1</v>
      </c>
      <c r="AC14" s="227"/>
      <c r="AD14" s="252" t="str">
        <f ca="1">IF(AND('MATRIZ DE RIESGOS '!$H$18="Alta",'MATRIZ DE RIESGOS '!$L$18="Mayor"),CONCATENATE("R",'MATRIZ DE RIESGOS '!$A$18),"")</f>
        <v/>
      </c>
      <c r="AE14" s="227"/>
      <c r="AF14" s="252" t="str">
        <f ca="1">IF(AND('MATRIZ DE RIESGOS '!$H$27="Alta",'MATRIZ DE RIESGOS '!$L$27="Mayor"),CONCATENATE("R",'MATRIZ DE RIESGOS '!$A$27),"")</f>
        <v/>
      </c>
      <c r="AG14" s="223"/>
      <c r="AH14" s="237" t="str">
        <f ca="1">IF(AND('MATRIZ DE RIESGOS '!$H$10="Alta",'MATRIZ DE RIESGOS '!$L$10="Catastrófico"),CONCATENATE("R",'MATRIZ DE RIESGOS '!$A$10),"")</f>
        <v/>
      </c>
      <c r="AI14" s="227"/>
      <c r="AJ14" s="234" t="str">
        <f ca="1">IF(AND('MATRIZ DE RIESGOS '!$H$18="Alta",'MATRIZ DE RIESGOS '!$L$18="Catastrófico"),CONCATENATE("R",'MATRIZ DE RIESGOS '!$A$18),"")</f>
        <v/>
      </c>
      <c r="AK14" s="227"/>
      <c r="AL14" s="234" t="str">
        <f ca="1">IF(AND('MATRIZ DE RIESGOS '!$H$27="Alta",'MATRIZ DE RIESGOS '!$L$27="Catastrófico"),CONCATENATE("R",'MATRIZ DE RIESGOS '!$A$27),"")</f>
        <v/>
      </c>
      <c r="AM14" s="223"/>
      <c r="AN14" s="1"/>
      <c r="AO14" s="250" t="s">
        <v>118</v>
      </c>
      <c r="AP14" s="242"/>
      <c r="AQ14" s="242"/>
      <c r="AR14" s="242"/>
      <c r="AS14" s="242"/>
      <c r="AT14" s="243"/>
      <c r="AU14" s="1"/>
      <c r="AV14" s="1"/>
      <c r="AW14" s="1"/>
      <c r="AX14" s="1"/>
      <c r="AY14" s="1"/>
      <c r="AZ14" s="1"/>
      <c r="BA14" s="1"/>
      <c r="BB14" s="1"/>
      <c r="BC14" s="1"/>
      <c r="BD14" s="1"/>
      <c r="BE14" s="1"/>
      <c r="BF14" s="1"/>
      <c r="BG14" s="1"/>
      <c r="BH14" s="1"/>
      <c r="BI14" s="1"/>
    </row>
    <row r="15" spans="1:61" ht="15" customHeight="1" x14ac:dyDescent="0.25">
      <c r="A15" s="1"/>
      <c r="B15" s="258"/>
      <c r="C15" s="165"/>
      <c r="D15" s="166"/>
      <c r="E15" s="177"/>
      <c r="F15" s="165"/>
      <c r="G15" s="165"/>
      <c r="H15" s="165"/>
      <c r="I15" s="165"/>
      <c r="J15" s="220"/>
      <c r="K15" s="221"/>
      <c r="L15" s="216"/>
      <c r="M15" s="221"/>
      <c r="N15" s="216"/>
      <c r="O15" s="217"/>
      <c r="P15" s="220"/>
      <c r="Q15" s="221"/>
      <c r="R15" s="216"/>
      <c r="S15" s="221"/>
      <c r="T15" s="216"/>
      <c r="U15" s="217"/>
      <c r="V15" s="220"/>
      <c r="W15" s="221"/>
      <c r="X15" s="216"/>
      <c r="Y15" s="221"/>
      <c r="Z15" s="216"/>
      <c r="AA15" s="217"/>
      <c r="AB15" s="220"/>
      <c r="AC15" s="221"/>
      <c r="AD15" s="216"/>
      <c r="AE15" s="221"/>
      <c r="AF15" s="216"/>
      <c r="AG15" s="217"/>
      <c r="AH15" s="220"/>
      <c r="AI15" s="221"/>
      <c r="AJ15" s="216"/>
      <c r="AK15" s="221"/>
      <c r="AL15" s="216"/>
      <c r="AM15" s="217"/>
      <c r="AN15" s="1"/>
      <c r="AO15" s="244"/>
      <c r="AP15" s="165"/>
      <c r="AQ15" s="165"/>
      <c r="AR15" s="165"/>
      <c r="AS15" s="165"/>
      <c r="AT15" s="245"/>
      <c r="AU15" s="1"/>
      <c r="AV15" s="1"/>
      <c r="AW15" s="1"/>
      <c r="AX15" s="1"/>
      <c r="AY15" s="1"/>
      <c r="AZ15" s="1"/>
      <c r="BA15" s="1"/>
      <c r="BB15" s="1"/>
      <c r="BC15" s="1"/>
      <c r="BD15" s="1"/>
      <c r="BE15" s="1"/>
      <c r="BF15" s="1"/>
      <c r="BG15" s="1"/>
      <c r="BH15" s="1"/>
      <c r="BI15" s="1"/>
    </row>
    <row r="16" spans="1:61" ht="15" customHeight="1" x14ac:dyDescent="0.25">
      <c r="A16" s="1"/>
      <c r="B16" s="258"/>
      <c r="C16" s="165"/>
      <c r="D16" s="166"/>
      <c r="E16" s="177"/>
      <c r="F16" s="165"/>
      <c r="G16" s="165"/>
      <c r="H16" s="165"/>
      <c r="I16" s="165"/>
      <c r="J16" s="230" t="str">
        <f ca="1">IF(AND('MATRIZ DE RIESGOS '!$H$33="Alta",'MATRIZ DE RIESGOS '!$L$33="Leve"),CONCATENATE("R",'MATRIZ DE RIESGOS '!$A$33),"")</f>
        <v/>
      </c>
      <c r="K16" s="219"/>
      <c r="L16" s="214" t="str">
        <f ca="1">IF(AND('MATRIZ DE RIESGOS '!$H$40="Alta",'MATRIZ DE RIESGOS '!$L$40="Leve"),CONCATENATE("R",'MATRIZ DE RIESGOS '!$A$40),"")</f>
        <v/>
      </c>
      <c r="M16" s="219"/>
      <c r="N16" s="214" t="str">
        <f ca="1">IF(AND('MATRIZ DE RIESGOS '!$H$46="Alta",'MATRIZ DE RIESGOS '!$L$46="Leve"),CONCATENATE("R",'MATRIZ DE RIESGOS '!$A$46),"")</f>
        <v/>
      </c>
      <c r="O16" s="215"/>
      <c r="P16" s="230" t="str">
        <f ca="1">IF(AND('MATRIZ DE RIESGOS '!$H$33="Alta",'MATRIZ DE RIESGOS '!$L$33="Menor"),CONCATENATE("R",'MATRIZ DE RIESGOS '!$A$33),"")</f>
        <v/>
      </c>
      <c r="Q16" s="219"/>
      <c r="R16" s="214" t="str">
        <f ca="1">IF(AND('MATRIZ DE RIESGOS '!$H$40="Alta",'MATRIZ DE RIESGOS '!$L$40="Menor"),CONCATENATE("R",'MATRIZ DE RIESGOS '!$A$40),"")</f>
        <v/>
      </c>
      <c r="S16" s="219"/>
      <c r="T16" s="214" t="str">
        <f ca="1">IF(AND('MATRIZ DE RIESGOS '!$H$46="Alta",'MATRIZ DE RIESGOS '!$L$46="Menor"),CONCATENATE("R",'MATRIZ DE RIESGOS '!$A$46),"")</f>
        <v/>
      </c>
      <c r="U16" s="215"/>
      <c r="V16" s="218" t="str">
        <f ca="1">IF(AND('MATRIZ DE RIESGOS '!$H$33="Alta",'MATRIZ DE RIESGOS '!$L$33="Moderado"),CONCATENATE("R",'MATRIZ DE RIESGOS '!$A$33),"")</f>
        <v/>
      </c>
      <c r="W16" s="219"/>
      <c r="X16" s="225" t="str">
        <f ca="1">IF(AND('MATRIZ DE RIESGOS '!$H$40="Alta",'MATRIZ DE RIESGOS '!$L$40="Moderado"),CONCATENATE("R",'MATRIZ DE RIESGOS '!$A$40),"")</f>
        <v/>
      </c>
      <c r="Y16" s="219"/>
      <c r="Z16" s="225" t="str">
        <f ca="1">IF(AND('MATRIZ DE RIESGOS '!$H$46="Alta",'MATRIZ DE RIESGOS '!$L$46="Moderado"),CONCATENATE("R",'MATRIZ DE RIESGOS '!$A$46),"")</f>
        <v/>
      </c>
      <c r="AA16" s="215"/>
      <c r="AB16" s="218" t="str">
        <f ca="1">IF(AND('MATRIZ DE RIESGOS '!$H$33="Alta",'MATRIZ DE RIESGOS '!$L$33="Mayor"),CONCATENATE("R",'MATRIZ DE RIESGOS '!$A$33),"")</f>
        <v>R4</v>
      </c>
      <c r="AC16" s="219"/>
      <c r="AD16" s="225" t="str">
        <f ca="1">IF(AND('MATRIZ DE RIESGOS '!$H$40="Alta",'MATRIZ DE RIESGOS '!$L$40="Mayor"),CONCATENATE("R",'MATRIZ DE RIESGOS '!$A$40),"")</f>
        <v/>
      </c>
      <c r="AE16" s="219"/>
      <c r="AF16" s="225" t="str">
        <f ca="1">IF(AND('MATRIZ DE RIESGOS '!$H$46="Alta",'MATRIZ DE RIESGOS '!$L$46="Mayor"),CONCATENATE("R",'MATRIZ DE RIESGOS '!$A$46),"")</f>
        <v/>
      </c>
      <c r="AG16" s="215"/>
      <c r="AH16" s="235" t="str">
        <f ca="1">IF(AND('MATRIZ DE RIESGOS '!$H$33="Alta",'MATRIZ DE RIESGOS '!$L$33="Catastrófico"),CONCATENATE("R",'MATRIZ DE RIESGOS '!$A$33),"")</f>
        <v/>
      </c>
      <c r="AI16" s="219"/>
      <c r="AJ16" s="224" t="str">
        <f ca="1">IF(AND('MATRIZ DE RIESGOS '!$H$40="Alta",'MATRIZ DE RIESGOS '!$L$40="Catastrófico"),CONCATENATE("R",'MATRIZ DE RIESGOS '!$A$40),"")</f>
        <v/>
      </c>
      <c r="AK16" s="219"/>
      <c r="AL16" s="224" t="str">
        <f ca="1">IF(AND('MATRIZ DE RIESGOS '!$H$46="Alta",'MATRIZ DE RIESGOS '!$L$46="Catastrófico"),CONCATENATE("R",'MATRIZ DE RIESGOS '!$A$46),"")</f>
        <v/>
      </c>
      <c r="AM16" s="215"/>
      <c r="AN16" s="1"/>
      <c r="AO16" s="244"/>
      <c r="AP16" s="165"/>
      <c r="AQ16" s="165"/>
      <c r="AR16" s="165"/>
      <c r="AS16" s="165"/>
      <c r="AT16" s="245"/>
      <c r="AU16" s="1"/>
      <c r="AV16" s="1"/>
      <c r="AW16" s="1"/>
      <c r="AX16" s="1"/>
      <c r="AY16" s="1"/>
      <c r="AZ16" s="1"/>
      <c r="BA16" s="1"/>
      <c r="BB16" s="1"/>
      <c r="BC16" s="1"/>
      <c r="BD16" s="1"/>
      <c r="BE16" s="1"/>
      <c r="BF16" s="1"/>
      <c r="BG16" s="1"/>
      <c r="BH16" s="1"/>
      <c r="BI16" s="1"/>
    </row>
    <row r="17" spans="1:61" ht="15" customHeight="1" x14ac:dyDescent="0.25">
      <c r="A17" s="1"/>
      <c r="B17" s="258"/>
      <c r="C17" s="165"/>
      <c r="D17" s="166"/>
      <c r="E17" s="177"/>
      <c r="F17" s="165"/>
      <c r="G17" s="165"/>
      <c r="H17" s="165"/>
      <c r="I17" s="165"/>
      <c r="J17" s="220"/>
      <c r="K17" s="221"/>
      <c r="L17" s="216"/>
      <c r="M17" s="221"/>
      <c r="N17" s="216"/>
      <c r="O17" s="217"/>
      <c r="P17" s="220"/>
      <c r="Q17" s="221"/>
      <c r="R17" s="216"/>
      <c r="S17" s="221"/>
      <c r="T17" s="216"/>
      <c r="U17" s="217"/>
      <c r="V17" s="220"/>
      <c r="W17" s="221"/>
      <c r="X17" s="216"/>
      <c r="Y17" s="221"/>
      <c r="Z17" s="216"/>
      <c r="AA17" s="217"/>
      <c r="AB17" s="220"/>
      <c r="AC17" s="221"/>
      <c r="AD17" s="216"/>
      <c r="AE17" s="221"/>
      <c r="AF17" s="216"/>
      <c r="AG17" s="217"/>
      <c r="AH17" s="220"/>
      <c r="AI17" s="221"/>
      <c r="AJ17" s="216"/>
      <c r="AK17" s="221"/>
      <c r="AL17" s="216"/>
      <c r="AM17" s="217"/>
      <c r="AN17" s="1"/>
      <c r="AO17" s="244"/>
      <c r="AP17" s="165"/>
      <c r="AQ17" s="165"/>
      <c r="AR17" s="165"/>
      <c r="AS17" s="165"/>
      <c r="AT17" s="245"/>
      <c r="AU17" s="1"/>
      <c r="AV17" s="1"/>
      <c r="AW17" s="1"/>
      <c r="AX17" s="1"/>
      <c r="AY17" s="1"/>
      <c r="AZ17" s="1"/>
      <c r="BA17" s="1"/>
      <c r="BB17" s="1"/>
      <c r="BC17" s="1"/>
      <c r="BD17" s="1"/>
      <c r="BE17" s="1"/>
      <c r="BF17" s="1"/>
      <c r="BG17" s="1"/>
      <c r="BH17" s="1"/>
      <c r="BI17" s="1"/>
    </row>
    <row r="18" spans="1:61" ht="15" customHeight="1" x14ac:dyDescent="0.25">
      <c r="A18" s="1"/>
      <c r="B18" s="258"/>
      <c r="C18" s="165"/>
      <c r="D18" s="166"/>
      <c r="E18" s="177"/>
      <c r="F18" s="165"/>
      <c r="G18" s="165"/>
      <c r="H18" s="165"/>
      <c r="I18" s="165"/>
      <c r="J18" s="230" t="str">
        <f ca="1">IF(AND('MATRIZ DE RIESGOS '!$H$52="Alta",'MATRIZ DE RIESGOS '!$L$52="Leve"),CONCATENATE("R",'MATRIZ DE RIESGOS '!$A$52),"")</f>
        <v/>
      </c>
      <c r="K18" s="219"/>
      <c r="L18" s="214" t="str">
        <f ca="1">IF(AND('MATRIZ DE RIESGOS '!$H$58="Alta",'MATRIZ DE RIESGOS '!$L$58="Leve"),CONCATENATE("R",'MATRIZ DE RIESGOS '!$A$58),"")</f>
        <v/>
      </c>
      <c r="M18" s="219"/>
      <c r="N18" s="214" t="str">
        <f ca="1">IF(AND('MATRIZ DE RIESGOS '!$H$64="Alta",'MATRIZ DE RIESGOS '!$L$64="Leve"),CONCATENATE("R",'MATRIZ DE RIESGOS '!$A$64),"")</f>
        <v/>
      </c>
      <c r="O18" s="215"/>
      <c r="P18" s="230" t="str">
        <f ca="1">IF(AND('MATRIZ DE RIESGOS '!$H$52="Alta",'MATRIZ DE RIESGOS '!$L$52="Menor"),CONCATENATE("R",'MATRIZ DE RIESGOS '!$A$52),"")</f>
        <v/>
      </c>
      <c r="Q18" s="219"/>
      <c r="R18" s="214" t="str">
        <f ca="1">IF(AND('MATRIZ DE RIESGOS '!$H$58="Alta",'MATRIZ DE RIESGOS '!$L$58="Menor"),CONCATENATE("R",'MATRIZ DE RIESGOS '!$A$58),"")</f>
        <v/>
      </c>
      <c r="S18" s="219"/>
      <c r="T18" s="214" t="str">
        <f ca="1">IF(AND('MATRIZ DE RIESGOS '!$H$64="Alta",'MATRIZ DE RIESGOS '!$L$64="Menor"),CONCATENATE("R",'MATRIZ DE RIESGOS '!$A$64),"")</f>
        <v/>
      </c>
      <c r="U18" s="215"/>
      <c r="V18" s="218" t="str">
        <f ca="1">IF(AND('MATRIZ DE RIESGOS '!$H$52="Alta",'MATRIZ DE RIESGOS '!$L$52="Moderado"),CONCATENATE("R",'MATRIZ DE RIESGOS '!$A$52),"")</f>
        <v/>
      </c>
      <c r="W18" s="219"/>
      <c r="X18" s="225" t="str">
        <f ca="1">IF(AND('MATRIZ DE RIESGOS '!$H$58="Alta",'MATRIZ DE RIESGOS '!$L$58="Moderado"),CONCATENATE("R",'MATRIZ DE RIESGOS '!$A$58),"")</f>
        <v/>
      </c>
      <c r="Y18" s="219"/>
      <c r="Z18" s="225" t="str">
        <f ca="1">IF(AND('MATRIZ DE RIESGOS '!$H$64="Alta",'MATRIZ DE RIESGOS '!$L$64="Moderado"),CONCATENATE("R",'MATRIZ DE RIESGOS '!$A$64),"")</f>
        <v/>
      </c>
      <c r="AA18" s="215"/>
      <c r="AB18" s="218" t="str">
        <f ca="1">IF(AND('MATRIZ DE RIESGOS '!$H$52="Alta",'MATRIZ DE RIESGOS '!$L$52="Mayor"),CONCATENATE("R",'MATRIZ DE RIESGOS '!$A$52),"")</f>
        <v/>
      </c>
      <c r="AC18" s="219"/>
      <c r="AD18" s="225" t="str">
        <f ca="1">IF(AND('MATRIZ DE RIESGOS '!$H$58="Alta",'MATRIZ DE RIESGOS '!$L$58="Mayor"),CONCATENATE("R",'MATRIZ DE RIESGOS '!$A$58),"")</f>
        <v/>
      </c>
      <c r="AE18" s="219"/>
      <c r="AF18" s="225" t="str">
        <f ca="1">IF(AND('MATRIZ DE RIESGOS '!$H$64="Alta",'MATRIZ DE RIESGOS '!$L$64="Mayor"),CONCATENATE("R",'MATRIZ DE RIESGOS '!$A$64),"")</f>
        <v/>
      </c>
      <c r="AG18" s="215"/>
      <c r="AH18" s="235" t="str">
        <f ca="1">IF(AND('MATRIZ DE RIESGOS '!$H$52="Alta",'MATRIZ DE RIESGOS '!$L$52="Catastrófico"),CONCATENATE("R",'MATRIZ DE RIESGOS '!$A$52),"")</f>
        <v/>
      </c>
      <c r="AI18" s="219"/>
      <c r="AJ18" s="224" t="str">
        <f ca="1">IF(AND('MATRIZ DE RIESGOS '!$H$58="Alta",'MATRIZ DE RIESGOS '!$L$58="Catastrófico"),CONCATENATE("R",'MATRIZ DE RIESGOS '!$A$58),"")</f>
        <v/>
      </c>
      <c r="AK18" s="219"/>
      <c r="AL18" s="224" t="str">
        <f ca="1">IF(AND('MATRIZ DE RIESGOS '!$H$64="Alta",'MATRIZ DE RIESGOS '!$L$64="Catastrófico"),CONCATENATE("R",'MATRIZ DE RIESGOS '!$A$64),"")</f>
        <v/>
      </c>
      <c r="AM18" s="215"/>
      <c r="AN18" s="1"/>
      <c r="AO18" s="244"/>
      <c r="AP18" s="165"/>
      <c r="AQ18" s="165"/>
      <c r="AR18" s="165"/>
      <c r="AS18" s="165"/>
      <c r="AT18" s="245"/>
      <c r="AU18" s="1"/>
      <c r="AV18" s="1"/>
      <c r="AW18" s="1"/>
      <c r="AX18" s="1"/>
      <c r="AY18" s="1"/>
      <c r="AZ18" s="1"/>
      <c r="BA18" s="1"/>
      <c r="BB18" s="1"/>
      <c r="BC18" s="1"/>
      <c r="BD18" s="1"/>
      <c r="BE18" s="1"/>
      <c r="BF18" s="1"/>
      <c r="BG18" s="1"/>
      <c r="BH18" s="1"/>
      <c r="BI18" s="1"/>
    </row>
    <row r="19" spans="1:61" ht="15" customHeight="1" x14ac:dyDescent="0.25">
      <c r="A19" s="1"/>
      <c r="B19" s="258"/>
      <c r="C19" s="165"/>
      <c r="D19" s="166"/>
      <c r="E19" s="177"/>
      <c r="F19" s="165"/>
      <c r="G19" s="165"/>
      <c r="H19" s="165"/>
      <c r="I19" s="165"/>
      <c r="J19" s="220"/>
      <c r="K19" s="221"/>
      <c r="L19" s="216"/>
      <c r="M19" s="221"/>
      <c r="N19" s="216"/>
      <c r="O19" s="217"/>
      <c r="P19" s="220"/>
      <c r="Q19" s="221"/>
      <c r="R19" s="216"/>
      <c r="S19" s="221"/>
      <c r="T19" s="216"/>
      <c r="U19" s="217"/>
      <c r="V19" s="220"/>
      <c r="W19" s="221"/>
      <c r="X19" s="216"/>
      <c r="Y19" s="221"/>
      <c r="Z19" s="216"/>
      <c r="AA19" s="217"/>
      <c r="AB19" s="220"/>
      <c r="AC19" s="221"/>
      <c r="AD19" s="216"/>
      <c r="AE19" s="221"/>
      <c r="AF19" s="216"/>
      <c r="AG19" s="217"/>
      <c r="AH19" s="220"/>
      <c r="AI19" s="221"/>
      <c r="AJ19" s="216"/>
      <c r="AK19" s="221"/>
      <c r="AL19" s="216"/>
      <c r="AM19" s="217"/>
      <c r="AN19" s="1"/>
      <c r="AO19" s="244"/>
      <c r="AP19" s="165"/>
      <c r="AQ19" s="165"/>
      <c r="AR19" s="165"/>
      <c r="AS19" s="165"/>
      <c r="AT19" s="245"/>
      <c r="AU19" s="1"/>
      <c r="AV19" s="1"/>
      <c r="AW19" s="1"/>
      <c r="AX19" s="1"/>
      <c r="AY19" s="1"/>
      <c r="AZ19" s="1"/>
      <c r="BA19" s="1"/>
      <c r="BB19" s="1"/>
      <c r="BC19" s="1"/>
      <c r="BD19" s="1"/>
      <c r="BE19" s="1"/>
      <c r="BF19" s="1"/>
      <c r="BG19" s="1"/>
      <c r="BH19" s="1"/>
      <c r="BI19" s="1"/>
    </row>
    <row r="20" spans="1:61" ht="15" customHeight="1" x14ac:dyDescent="0.25">
      <c r="A20" s="1"/>
      <c r="B20" s="258"/>
      <c r="C20" s="165"/>
      <c r="D20" s="166"/>
      <c r="E20" s="177"/>
      <c r="F20" s="165"/>
      <c r="G20" s="165"/>
      <c r="H20" s="165"/>
      <c r="I20" s="165"/>
      <c r="J20" s="230" t="str">
        <f ca="1">IF(AND('MATRIZ DE RIESGOS '!$H$70="Alta",'MATRIZ DE RIESGOS '!$L$70="Leve"),CONCATENATE("R",'MATRIZ DE RIESGOS '!$A$70),"")</f>
        <v/>
      </c>
      <c r="K20" s="219"/>
      <c r="L20" s="214" t="str">
        <f>IF(AND('MATRIZ DE RIESGOS '!$H$76="Alta",'MATRIZ DE RIESGOS '!$L$76="Leve"),CONCATENATE("R",'MATRIZ DE RIESGOS '!$A$76),"")</f>
        <v/>
      </c>
      <c r="M20" s="219"/>
      <c r="N20" s="214" t="str">
        <f>IF(AND('MATRIZ DE RIESGOS '!$H$82="Alta",'MATRIZ DE RIESGOS '!$L$82="Leve"),CONCATENATE("R",'MATRIZ DE RIESGOS '!$A$82),"")</f>
        <v/>
      </c>
      <c r="O20" s="215"/>
      <c r="P20" s="230" t="str">
        <f ca="1">IF(AND('MATRIZ DE RIESGOS '!$H$70="Alta",'MATRIZ DE RIESGOS '!$L$70="Menor"),CONCATENATE("R",'MATRIZ DE RIESGOS '!$A$70),"")</f>
        <v/>
      </c>
      <c r="Q20" s="219"/>
      <c r="R20" s="214" t="str">
        <f>IF(AND('MATRIZ DE RIESGOS '!$H$76="Alta",'MATRIZ DE RIESGOS '!$L$76="Menor"),CONCATENATE("R",'MATRIZ DE RIESGOS '!$A$76),"")</f>
        <v/>
      </c>
      <c r="S20" s="219"/>
      <c r="T20" s="214" t="str">
        <f>IF(AND('MATRIZ DE RIESGOS '!$H$82="Alta",'MATRIZ DE RIESGOS '!$L$82="Menor"),CONCATENATE("R",'MATRIZ DE RIESGOS '!$A$82),"")</f>
        <v/>
      </c>
      <c r="U20" s="215"/>
      <c r="V20" s="218" t="str">
        <f ca="1">IF(AND('MATRIZ DE RIESGOS '!$H$70="Alta",'MATRIZ DE RIESGOS '!$L$70="Moderado"),CONCATENATE("R",'MATRIZ DE RIESGOS '!$A$70),"")</f>
        <v/>
      </c>
      <c r="W20" s="219"/>
      <c r="X20" s="225" t="str">
        <f>IF(AND('MATRIZ DE RIESGOS '!$H$76="Alta",'MATRIZ DE RIESGOS '!$L$76="Moderado"),CONCATENATE("R",'MATRIZ DE RIESGOS '!$A$76),"")</f>
        <v/>
      </c>
      <c r="Y20" s="219"/>
      <c r="Z20" s="225" t="str">
        <f>IF(AND('MATRIZ DE RIESGOS '!$H$82="Alta",'MATRIZ DE RIESGOS '!$L$82="Moderado"),CONCATENATE("R",'MATRIZ DE RIESGOS '!$A$82),"")</f>
        <v/>
      </c>
      <c r="AA20" s="215"/>
      <c r="AB20" s="218" t="str">
        <f ca="1">IF(AND('MATRIZ DE RIESGOS '!$H$70="Alta",'MATRIZ DE RIESGOS '!$L$70="Mayor"),CONCATENATE("R",'MATRIZ DE RIESGOS '!$A$70),"")</f>
        <v/>
      </c>
      <c r="AC20" s="219"/>
      <c r="AD20" s="225" t="str">
        <f>IF(AND('MATRIZ DE RIESGOS '!$H$76="Alta",'MATRIZ DE RIESGOS '!$L$76="Mayor"),CONCATENATE("R",'MATRIZ DE RIESGOS '!$A$76),"")</f>
        <v/>
      </c>
      <c r="AE20" s="219"/>
      <c r="AF20" s="225" t="str">
        <f>IF(AND('MATRIZ DE RIESGOS '!$H$82="Alta",'MATRIZ DE RIESGOS '!$L$82="Mayor"),CONCATENATE("R",'MATRIZ DE RIESGOS '!$A$82),"")</f>
        <v/>
      </c>
      <c r="AG20" s="215"/>
      <c r="AH20" s="235" t="str">
        <f ca="1">IF(AND('MATRIZ DE RIESGOS '!$H$70="Alta",'MATRIZ DE RIESGOS '!$L$70="Catastrófico"),CONCATENATE("R",'MATRIZ DE RIESGOS '!$A$70),"")</f>
        <v/>
      </c>
      <c r="AI20" s="219"/>
      <c r="AJ20" s="224" t="str">
        <f>IF(AND('MATRIZ DE RIESGOS '!$H$76="Alta",'MATRIZ DE RIESGOS '!$L$76="Catastrófico"),CONCATENATE("R",'MATRIZ DE RIESGOS '!$A$76),"")</f>
        <v/>
      </c>
      <c r="AK20" s="219"/>
      <c r="AL20" s="224" t="str">
        <f>IF(AND('MATRIZ DE RIESGOS '!$H$82="Alta",'MATRIZ DE RIESGOS '!$L$82="Catastrófico"),CONCATENATE("R",'MATRIZ DE RIESGOS '!$A$82),"")</f>
        <v/>
      </c>
      <c r="AM20" s="215"/>
      <c r="AN20" s="1"/>
      <c r="AO20" s="244"/>
      <c r="AP20" s="165"/>
      <c r="AQ20" s="165"/>
      <c r="AR20" s="165"/>
      <c r="AS20" s="165"/>
      <c r="AT20" s="245"/>
      <c r="AU20" s="1"/>
      <c r="AV20" s="1"/>
      <c r="AW20" s="1"/>
      <c r="AX20" s="1"/>
      <c r="AY20" s="1"/>
      <c r="AZ20" s="1"/>
      <c r="BA20" s="1"/>
      <c r="BB20" s="1"/>
      <c r="BC20" s="1"/>
      <c r="BD20" s="1"/>
      <c r="BE20" s="1"/>
      <c r="BF20" s="1"/>
      <c r="BG20" s="1"/>
      <c r="BH20" s="1"/>
      <c r="BI20" s="1"/>
    </row>
    <row r="21" spans="1:61" ht="15.75" customHeight="1" x14ac:dyDescent="0.25">
      <c r="A21" s="1"/>
      <c r="B21" s="258"/>
      <c r="C21" s="165"/>
      <c r="D21" s="166"/>
      <c r="E21" s="236"/>
      <c r="F21" s="240"/>
      <c r="G21" s="240"/>
      <c r="H21" s="240"/>
      <c r="I21" s="240"/>
      <c r="J21" s="236"/>
      <c r="K21" s="232"/>
      <c r="L21" s="228"/>
      <c r="M21" s="232"/>
      <c r="N21" s="228"/>
      <c r="O21" s="229"/>
      <c r="P21" s="236"/>
      <c r="Q21" s="232"/>
      <c r="R21" s="228"/>
      <c r="S21" s="232"/>
      <c r="T21" s="228"/>
      <c r="U21" s="229"/>
      <c r="V21" s="236"/>
      <c r="W21" s="232"/>
      <c r="X21" s="228"/>
      <c r="Y21" s="232"/>
      <c r="Z21" s="228"/>
      <c r="AA21" s="229"/>
      <c r="AB21" s="236"/>
      <c r="AC21" s="232"/>
      <c r="AD21" s="228"/>
      <c r="AE21" s="232"/>
      <c r="AF21" s="228"/>
      <c r="AG21" s="229"/>
      <c r="AH21" s="236"/>
      <c r="AI21" s="232"/>
      <c r="AJ21" s="228"/>
      <c r="AK21" s="232"/>
      <c r="AL21" s="228"/>
      <c r="AM21" s="229"/>
      <c r="AN21" s="1"/>
      <c r="AO21" s="246"/>
      <c r="AP21" s="247"/>
      <c r="AQ21" s="247"/>
      <c r="AR21" s="247"/>
      <c r="AS21" s="247"/>
      <c r="AT21" s="248"/>
      <c r="AU21" s="1"/>
      <c r="AV21" s="1"/>
      <c r="AW21" s="1"/>
      <c r="AX21" s="1"/>
      <c r="AY21" s="1"/>
      <c r="AZ21" s="1"/>
      <c r="BA21" s="1"/>
      <c r="BB21" s="1"/>
      <c r="BC21" s="1"/>
      <c r="BD21" s="1"/>
      <c r="BE21" s="1"/>
      <c r="BF21" s="1"/>
      <c r="BG21" s="1"/>
      <c r="BH21" s="1"/>
      <c r="BI21" s="1"/>
    </row>
    <row r="22" spans="1:61" ht="15.75" customHeight="1" x14ac:dyDescent="0.25">
      <c r="A22" s="1"/>
      <c r="B22" s="258"/>
      <c r="C22" s="165"/>
      <c r="D22" s="166"/>
      <c r="E22" s="238" t="s">
        <v>119</v>
      </c>
      <c r="F22" s="239"/>
      <c r="G22" s="239"/>
      <c r="H22" s="239"/>
      <c r="I22" s="223"/>
      <c r="J22" s="231" t="str">
        <f ca="1">IF(AND('MATRIZ DE RIESGOS '!$H$10="Media",'MATRIZ DE RIESGOS '!$L$10="Leve"),CONCATENATE("R",'MATRIZ DE RIESGOS '!$A$10),"")</f>
        <v/>
      </c>
      <c r="K22" s="227"/>
      <c r="L22" s="222" t="str">
        <f ca="1">IF(AND('MATRIZ DE RIESGOS '!$H$18="Media",'MATRIZ DE RIESGOS '!$L$18="Leve"),CONCATENATE("R",'MATRIZ DE RIESGOS '!$A$18),"")</f>
        <v/>
      </c>
      <c r="M22" s="227"/>
      <c r="N22" s="222" t="str">
        <f ca="1">IF(AND('MATRIZ DE RIESGOS '!$H$27="Media",'MATRIZ DE RIESGOS '!$L$27="Leve"),CONCATENATE("R",'MATRIZ DE RIESGOS '!$A$27),"")</f>
        <v/>
      </c>
      <c r="O22" s="223"/>
      <c r="P22" s="231" t="str">
        <f ca="1">IF(AND('MATRIZ DE RIESGOS '!$H$10="Media",'MATRIZ DE RIESGOS '!$L$10="Menor"),CONCATENATE("R",'MATRIZ DE RIESGOS '!$A$10),"")</f>
        <v/>
      </c>
      <c r="Q22" s="227"/>
      <c r="R22" s="222" t="str">
        <f ca="1">IF(AND('MATRIZ DE RIESGOS '!$H$18="Media",'MATRIZ DE RIESGOS '!$L$18="Menor"),CONCATENATE("R",'MATRIZ DE RIESGOS '!$A$18),"")</f>
        <v/>
      </c>
      <c r="S22" s="227"/>
      <c r="T22" s="222" t="str">
        <f ca="1">IF(AND('MATRIZ DE RIESGOS '!$H$27="Media",'MATRIZ DE RIESGOS '!$L$27="Menor"),CONCATENATE("R",'MATRIZ DE RIESGOS '!$A$27),"")</f>
        <v/>
      </c>
      <c r="U22" s="223"/>
      <c r="V22" s="231" t="str">
        <f ca="1">IF(AND('MATRIZ DE RIESGOS '!$H$10="Media",'MATRIZ DE RIESGOS '!$L$10="Moderado"),CONCATENATE("R",'MATRIZ DE RIESGOS '!$A$10),"")</f>
        <v/>
      </c>
      <c r="W22" s="227"/>
      <c r="X22" s="222" t="str">
        <f ca="1">IF(AND('MATRIZ DE RIESGOS '!$H$18="Media",'MATRIZ DE RIESGOS '!$L$18="Moderado"),CONCATENATE("R",'MATRIZ DE RIESGOS '!$A$18),"")</f>
        <v/>
      </c>
      <c r="Y22" s="227"/>
      <c r="Z22" s="222" t="str">
        <f ca="1">IF(AND('MATRIZ DE RIESGOS '!$H$27="Media",'MATRIZ DE RIESGOS '!$L$27="Moderado"),CONCATENATE("R",'MATRIZ DE RIESGOS '!$A$27),"")</f>
        <v/>
      </c>
      <c r="AA22" s="223"/>
      <c r="AB22" s="226" t="str">
        <f ca="1">IF(AND('MATRIZ DE RIESGOS '!$H$10="Media",'MATRIZ DE RIESGOS '!$L$10="Mayor"),CONCATENATE("R",'MATRIZ DE RIESGOS '!$A$10),"")</f>
        <v/>
      </c>
      <c r="AC22" s="227"/>
      <c r="AD22" s="252" t="str">
        <f ca="1">IF(AND('MATRIZ DE RIESGOS '!$H$18="Media",'MATRIZ DE RIESGOS '!$L$18="Mayor"),CONCATENATE("R",'MATRIZ DE RIESGOS '!$A$18),"")</f>
        <v>R2</v>
      </c>
      <c r="AE22" s="227"/>
      <c r="AF22" s="252" t="str">
        <f ca="1">IF(AND('MATRIZ DE RIESGOS '!$H$27="Media",'MATRIZ DE RIESGOS '!$L$27="Mayor"),CONCATENATE("R",'MATRIZ DE RIESGOS '!$A$27),"")</f>
        <v/>
      </c>
      <c r="AG22" s="223"/>
      <c r="AH22" s="237" t="str">
        <f ca="1">IF(AND('MATRIZ DE RIESGOS '!$H$10="Media",'MATRIZ DE RIESGOS '!$L$10="Catastrófico"),CONCATENATE("R",'MATRIZ DE RIESGOS '!$A$10),"")</f>
        <v/>
      </c>
      <c r="AI22" s="227"/>
      <c r="AJ22" s="234" t="str">
        <f ca="1">IF(AND('MATRIZ DE RIESGOS '!$H$18="Media",'MATRIZ DE RIESGOS '!$L$18="Catastrófico"),CONCATENATE("R",'MATRIZ DE RIESGOS '!$A$18),"")</f>
        <v/>
      </c>
      <c r="AK22" s="227"/>
      <c r="AL22" s="234" t="str">
        <f ca="1">IF(AND('MATRIZ DE RIESGOS '!$H$27="Media",'MATRIZ DE RIESGOS '!$L$27="Catastrófico"),CONCATENATE("R",'MATRIZ DE RIESGOS '!$A$27),"")</f>
        <v/>
      </c>
      <c r="AM22" s="223"/>
      <c r="AN22" s="1"/>
      <c r="AO22" s="251" t="s">
        <v>120</v>
      </c>
      <c r="AP22" s="242"/>
      <c r="AQ22" s="242"/>
      <c r="AR22" s="242"/>
      <c r="AS22" s="242"/>
      <c r="AT22" s="243"/>
      <c r="AU22" s="1"/>
      <c r="AV22" s="1"/>
      <c r="AW22" s="1"/>
      <c r="AX22" s="1"/>
      <c r="AY22" s="1"/>
      <c r="AZ22" s="1"/>
      <c r="BA22" s="1"/>
      <c r="BB22" s="1"/>
      <c r="BC22" s="1"/>
      <c r="BD22" s="1"/>
      <c r="BE22" s="1"/>
      <c r="BF22" s="1"/>
      <c r="BG22" s="1"/>
      <c r="BH22" s="1"/>
      <c r="BI22" s="1"/>
    </row>
    <row r="23" spans="1:61" ht="15.75" customHeight="1" x14ac:dyDescent="0.25">
      <c r="A23" s="1"/>
      <c r="B23" s="258"/>
      <c r="C23" s="165"/>
      <c r="D23" s="166"/>
      <c r="E23" s="177"/>
      <c r="F23" s="165"/>
      <c r="G23" s="165"/>
      <c r="H23" s="165"/>
      <c r="I23" s="166"/>
      <c r="J23" s="220"/>
      <c r="K23" s="221"/>
      <c r="L23" s="216"/>
      <c r="M23" s="221"/>
      <c r="N23" s="216"/>
      <c r="O23" s="217"/>
      <c r="P23" s="220"/>
      <c r="Q23" s="221"/>
      <c r="R23" s="216"/>
      <c r="S23" s="221"/>
      <c r="T23" s="216"/>
      <c r="U23" s="217"/>
      <c r="V23" s="220"/>
      <c r="W23" s="221"/>
      <c r="X23" s="216"/>
      <c r="Y23" s="221"/>
      <c r="Z23" s="216"/>
      <c r="AA23" s="217"/>
      <c r="AB23" s="220"/>
      <c r="AC23" s="221"/>
      <c r="AD23" s="216"/>
      <c r="AE23" s="221"/>
      <c r="AF23" s="216"/>
      <c r="AG23" s="217"/>
      <c r="AH23" s="220"/>
      <c r="AI23" s="221"/>
      <c r="AJ23" s="216"/>
      <c r="AK23" s="221"/>
      <c r="AL23" s="216"/>
      <c r="AM23" s="217"/>
      <c r="AN23" s="1"/>
      <c r="AO23" s="244"/>
      <c r="AP23" s="165"/>
      <c r="AQ23" s="165"/>
      <c r="AR23" s="165"/>
      <c r="AS23" s="165"/>
      <c r="AT23" s="245"/>
      <c r="AU23" s="1"/>
      <c r="AV23" s="1"/>
      <c r="AW23" s="1"/>
      <c r="AX23" s="1"/>
      <c r="AY23" s="1"/>
      <c r="AZ23" s="1"/>
      <c r="BA23" s="1"/>
      <c r="BB23" s="1"/>
      <c r="BC23" s="1"/>
      <c r="BD23" s="1"/>
      <c r="BE23" s="1"/>
      <c r="BF23" s="1"/>
      <c r="BG23" s="1"/>
      <c r="BH23" s="1"/>
      <c r="BI23" s="1"/>
    </row>
    <row r="24" spans="1:61" ht="15.75" customHeight="1" x14ac:dyDescent="0.25">
      <c r="A24" s="1"/>
      <c r="B24" s="258"/>
      <c r="C24" s="165"/>
      <c r="D24" s="166"/>
      <c r="E24" s="177"/>
      <c r="F24" s="165"/>
      <c r="G24" s="165"/>
      <c r="H24" s="165"/>
      <c r="I24" s="166"/>
      <c r="J24" s="230" t="str">
        <f ca="1">IF(AND('MATRIZ DE RIESGOS '!$H$33="Media",'MATRIZ DE RIESGOS '!$L$33="Leve"),CONCATENATE("R",'MATRIZ DE RIESGOS '!$A$33),"")</f>
        <v/>
      </c>
      <c r="K24" s="219"/>
      <c r="L24" s="214" t="str">
        <f ca="1">IF(AND('MATRIZ DE RIESGOS '!$H$40="Media",'MATRIZ DE RIESGOS '!$L$40="Leve"),CONCATENATE("R",'MATRIZ DE RIESGOS '!$A$40),"")</f>
        <v/>
      </c>
      <c r="M24" s="219"/>
      <c r="N24" s="214" t="str">
        <f ca="1">IF(AND('MATRIZ DE RIESGOS '!$H$46="Media",'MATRIZ DE RIESGOS '!$L$46="Leve"),CONCATENATE("R",'MATRIZ DE RIESGOS '!$A$46),"")</f>
        <v/>
      </c>
      <c r="O24" s="215"/>
      <c r="P24" s="230" t="str">
        <f ca="1">IF(AND('MATRIZ DE RIESGOS '!$H$33="Media",'MATRIZ DE RIESGOS '!$L$33="Menor"),CONCATENATE("R",'MATRIZ DE RIESGOS '!$A$33),"")</f>
        <v/>
      </c>
      <c r="Q24" s="219"/>
      <c r="R24" s="214" t="str">
        <f ca="1">IF(AND('MATRIZ DE RIESGOS '!$H$40="Media",'MATRIZ DE RIESGOS '!$L$40="Menor"),CONCATENATE("R",'MATRIZ DE RIESGOS '!$A$40),"")</f>
        <v/>
      </c>
      <c r="S24" s="219"/>
      <c r="T24" s="214" t="str">
        <f ca="1">IF(AND('MATRIZ DE RIESGOS '!$H$46="Media",'MATRIZ DE RIESGOS '!$L$46="Menor"),CONCATENATE("R",'MATRIZ DE RIESGOS '!$A$46),"")</f>
        <v/>
      </c>
      <c r="U24" s="215"/>
      <c r="V24" s="230" t="str">
        <f ca="1">IF(AND('MATRIZ DE RIESGOS '!$H$33="Media",'MATRIZ DE RIESGOS '!$L$33="Moderado"),CONCATENATE("R",'MATRIZ DE RIESGOS '!$A$33),"")</f>
        <v/>
      </c>
      <c r="W24" s="219"/>
      <c r="X24" s="214" t="str">
        <f ca="1">IF(AND('MATRIZ DE RIESGOS '!$H$40="Media",'MATRIZ DE RIESGOS '!$L$40="Moderado"),CONCATENATE("R",'MATRIZ DE RIESGOS '!$A$40),"")</f>
        <v/>
      </c>
      <c r="Y24" s="219"/>
      <c r="Z24" s="214" t="str">
        <f ca="1">IF(AND('MATRIZ DE RIESGOS '!$H$46="Media",'MATRIZ DE RIESGOS '!$L$46="Moderado"),CONCATENATE("R",'MATRIZ DE RIESGOS '!$A$46),"")</f>
        <v/>
      </c>
      <c r="AA24" s="215"/>
      <c r="AB24" s="218" t="str">
        <f ca="1">IF(AND('MATRIZ DE RIESGOS '!$H$33="Media",'MATRIZ DE RIESGOS '!$L$33="Mayor"),CONCATENATE("R",'MATRIZ DE RIESGOS '!$A$33),"")</f>
        <v/>
      </c>
      <c r="AC24" s="219"/>
      <c r="AD24" s="225" t="str">
        <f ca="1">IF(AND('MATRIZ DE RIESGOS '!$H$40="Media",'MATRIZ DE RIESGOS '!$L$40="Mayor"),CONCATENATE("R",'MATRIZ DE RIESGOS '!$A$40),"")</f>
        <v/>
      </c>
      <c r="AE24" s="219"/>
      <c r="AF24" s="225" t="str">
        <f ca="1">IF(AND('MATRIZ DE RIESGOS '!$H$46="Media",'MATRIZ DE RIESGOS '!$L$46="Mayor"),CONCATENATE("R",'MATRIZ DE RIESGOS '!$A$46),"")</f>
        <v/>
      </c>
      <c r="AG24" s="215"/>
      <c r="AH24" s="235" t="str">
        <f ca="1">IF(AND('MATRIZ DE RIESGOS '!$H$33="Media",'MATRIZ DE RIESGOS '!$L$33="Catastrófico"),CONCATENATE("R",'MATRIZ DE RIESGOS '!$A$33),"")</f>
        <v/>
      </c>
      <c r="AI24" s="219"/>
      <c r="AJ24" s="224" t="str">
        <f ca="1">IF(AND('MATRIZ DE RIESGOS '!$H$40="Media",'MATRIZ DE RIESGOS '!$L$40="Catastrófico"),CONCATENATE("R",'MATRIZ DE RIESGOS '!$A$40),"")</f>
        <v/>
      </c>
      <c r="AK24" s="219"/>
      <c r="AL24" s="224" t="str">
        <f ca="1">IF(AND('MATRIZ DE RIESGOS '!$H$46="Media",'MATRIZ DE RIESGOS '!$L$46="Catastrófico"),CONCATENATE("R",'MATRIZ DE RIESGOS '!$A$46),"")</f>
        <v/>
      </c>
      <c r="AM24" s="215"/>
      <c r="AN24" s="1"/>
      <c r="AO24" s="244"/>
      <c r="AP24" s="165"/>
      <c r="AQ24" s="165"/>
      <c r="AR24" s="165"/>
      <c r="AS24" s="165"/>
      <c r="AT24" s="245"/>
      <c r="AU24" s="1"/>
      <c r="AV24" s="1"/>
      <c r="AW24" s="1"/>
      <c r="AX24" s="1"/>
      <c r="AY24" s="1"/>
      <c r="AZ24" s="1"/>
      <c r="BA24" s="1"/>
      <c r="BB24" s="1"/>
      <c r="BC24" s="1"/>
      <c r="BD24" s="1"/>
      <c r="BE24" s="1"/>
      <c r="BF24" s="1"/>
      <c r="BG24" s="1"/>
      <c r="BH24" s="1"/>
      <c r="BI24" s="1"/>
    </row>
    <row r="25" spans="1:61" ht="15.75" customHeight="1" x14ac:dyDescent="0.25">
      <c r="A25" s="1"/>
      <c r="B25" s="258"/>
      <c r="C25" s="165"/>
      <c r="D25" s="166"/>
      <c r="E25" s="177"/>
      <c r="F25" s="165"/>
      <c r="G25" s="165"/>
      <c r="H25" s="165"/>
      <c r="I25" s="166"/>
      <c r="J25" s="220"/>
      <c r="K25" s="221"/>
      <c r="L25" s="216"/>
      <c r="M25" s="221"/>
      <c r="N25" s="216"/>
      <c r="O25" s="217"/>
      <c r="P25" s="220"/>
      <c r="Q25" s="221"/>
      <c r="R25" s="216"/>
      <c r="S25" s="221"/>
      <c r="T25" s="216"/>
      <c r="U25" s="217"/>
      <c r="V25" s="220"/>
      <c r="W25" s="221"/>
      <c r="X25" s="216"/>
      <c r="Y25" s="221"/>
      <c r="Z25" s="216"/>
      <c r="AA25" s="217"/>
      <c r="AB25" s="220"/>
      <c r="AC25" s="221"/>
      <c r="AD25" s="216"/>
      <c r="AE25" s="221"/>
      <c r="AF25" s="216"/>
      <c r="AG25" s="217"/>
      <c r="AH25" s="220"/>
      <c r="AI25" s="221"/>
      <c r="AJ25" s="216"/>
      <c r="AK25" s="221"/>
      <c r="AL25" s="216"/>
      <c r="AM25" s="217"/>
      <c r="AN25" s="1"/>
      <c r="AO25" s="244"/>
      <c r="AP25" s="165"/>
      <c r="AQ25" s="165"/>
      <c r="AR25" s="165"/>
      <c r="AS25" s="165"/>
      <c r="AT25" s="245"/>
      <c r="AU25" s="1"/>
      <c r="AV25" s="1"/>
      <c r="AW25" s="1"/>
      <c r="AX25" s="1"/>
      <c r="AY25" s="1"/>
      <c r="AZ25" s="1"/>
      <c r="BA25" s="1"/>
      <c r="BB25" s="1"/>
      <c r="BC25" s="1"/>
      <c r="BD25" s="1"/>
      <c r="BE25" s="1"/>
      <c r="BF25" s="1"/>
      <c r="BG25" s="1"/>
      <c r="BH25" s="1"/>
      <c r="BI25" s="1"/>
    </row>
    <row r="26" spans="1:61" ht="15.75" customHeight="1" x14ac:dyDescent="0.25">
      <c r="A26" s="1"/>
      <c r="B26" s="258"/>
      <c r="C26" s="165"/>
      <c r="D26" s="166"/>
      <c r="E26" s="177"/>
      <c r="F26" s="165"/>
      <c r="G26" s="165"/>
      <c r="H26" s="165"/>
      <c r="I26" s="166"/>
      <c r="J26" s="230" t="str">
        <f ca="1">IF(AND('MATRIZ DE RIESGOS '!$H$52="Media",'MATRIZ DE RIESGOS '!$L$52="Leve"),CONCATENATE("R",'MATRIZ DE RIESGOS '!$A$52),"")</f>
        <v/>
      </c>
      <c r="K26" s="219"/>
      <c r="L26" s="214" t="str">
        <f ca="1">IF(AND('MATRIZ DE RIESGOS '!$H$58="Media",'MATRIZ DE RIESGOS '!$L$58="Leve"),CONCATENATE("R",'MATRIZ DE RIESGOS '!$A$58),"")</f>
        <v/>
      </c>
      <c r="M26" s="219"/>
      <c r="N26" s="214" t="str">
        <f ca="1">IF(AND('MATRIZ DE RIESGOS '!$H$64="Media",'MATRIZ DE RIESGOS '!$L$64="Leve"),CONCATENATE("R",'MATRIZ DE RIESGOS '!$A$64),"")</f>
        <v/>
      </c>
      <c r="O26" s="215"/>
      <c r="P26" s="230" t="str">
        <f ca="1">IF(AND('MATRIZ DE RIESGOS '!$H$52="Media",'MATRIZ DE RIESGOS '!$L$52="Menor"),CONCATENATE("R",'MATRIZ DE RIESGOS '!$A$52),"")</f>
        <v/>
      </c>
      <c r="Q26" s="219"/>
      <c r="R26" s="214" t="str">
        <f ca="1">IF(AND('MATRIZ DE RIESGOS '!$H$58="Media",'MATRIZ DE RIESGOS '!$L$58="Menor"),CONCATENATE("R",'MATRIZ DE RIESGOS '!$A$58),"")</f>
        <v/>
      </c>
      <c r="S26" s="219"/>
      <c r="T26" s="214" t="str">
        <f ca="1">IF(AND('MATRIZ DE RIESGOS '!$H$64="Media",'MATRIZ DE RIESGOS '!$L$64="Menor"),CONCATENATE("R",'MATRIZ DE RIESGOS '!$A$64),"")</f>
        <v/>
      </c>
      <c r="U26" s="215"/>
      <c r="V26" s="230" t="str">
        <f ca="1">IF(AND('MATRIZ DE RIESGOS '!$H$52="Media",'MATRIZ DE RIESGOS '!$L$52="Moderado"),CONCATENATE("R",'MATRIZ DE RIESGOS '!$A$52),"")</f>
        <v/>
      </c>
      <c r="W26" s="219"/>
      <c r="X26" s="214" t="str">
        <f ca="1">IF(AND('MATRIZ DE RIESGOS '!$H$58="Media",'MATRIZ DE RIESGOS '!$L$58="Moderado"),CONCATENATE("R",'MATRIZ DE RIESGOS '!$A$58),"")</f>
        <v/>
      </c>
      <c r="Y26" s="219"/>
      <c r="Z26" s="214" t="str">
        <f ca="1">IF(AND('MATRIZ DE RIESGOS '!$H$64="Media",'MATRIZ DE RIESGOS '!$L$64="Moderado"),CONCATENATE("R",'MATRIZ DE RIESGOS '!$A$64),"")</f>
        <v/>
      </c>
      <c r="AA26" s="215"/>
      <c r="AB26" s="218" t="str">
        <f ca="1">IF(AND('MATRIZ DE RIESGOS '!$H$52="Media",'MATRIZ DE RIESGOS '!$L$52="Mayor"),CONCATENATE("R",'MATRIZ DE RIESGOS '!$A$52),"")</f>
        <v/>
      </c>
      <c r="AC26" s="219"/>
      <c r="AD26" s="225" t="str">
        <f ca="1">IF(AND('MATRIZ DE RIESGOS '!$H$58="Media",'MATRIZ DE RIESGOS '!$L$58="Mayor"),CONCATENATE("R",'MATRIZ DE RIESGOS '!$A$58),"")</f>
        <v/>
      </c>
      <c r="AE26" s="219"/>
      <c r="AF26" s="225" t="str">
        <f ca="1">IF(AND('MATRIZ DE RIESGOS '!$H$64="Media",'MATRIZ DE RIESGOS '!$L$64="Mayor"),CONCATENATE("R",'MATRIZ DE RIESGOS '!$A$64),"")</f>
        <v/>
      </c>
      <c r="AG26" s="215"/>
      <c r="AH26" s="235" t="str">
        <f ca="1">IF(AND('MATRIZ DE RIESGOS '!$H$52="Media",'MATRIZ DE RIESGOS '!$L$52="Catastrófico"),CONCATENATE("R",'MATRIZ DE RIESGOS '!$A$52),"")</f>
        <v/>
      </c>
      <c r="AI26" s="219"/>
      <c r="AJ26" s="224" t="str">
        <f ca="1">IF(AND('MATRIZ DE RIESGOS '!$H$58="Media",'MATRIZ DE RIESGOS '!$L$58="Catastrófico"),CONCATENATE("R",'MATRIZ DE RIESGOS '!$A$58),"")</f>
        <v/>
      </c>
      <c r="AK26" s="219"/>
      <c r="AL26" s="224" t="str">
        <f ca="1">IF(AND('MATRIZ DE RIESGOS '!$H$64="Media",'MATRIZ DE RIESGOS '!$L$64="Catastrófico"),CONCATENATE("R",'MATRIZ DE RIESGOS '!$A$64),"")</f>
        <v/>
      </c>
      <c r="AM26" s="215"/>
      <c r="AN26" s="1"/>
      <c r="AO26" s="244"/>
      <c r="AP26" s="165"/>
      <c r="AQ26" s="165"/>
      <c r="AR26" s="165"/>
      <c r="AS26" s="165"/>
      <c r="AT26" s="245"/>
      <c r="AU26" s="1"/>
      <c r="AV26" s="1"/>
      <c r="AW26" s="1"/>
      <c r="AX26" s="1"/>
      <c r="AY26" s="1"/>
      <c r="AZ26" s="1"/>
      <c r="BA26" s="1"/>
      <c r="BB26" s="1"/>
      <c r="BC26" s="1"/>
      <c r="BD26" s="1"/>
      <c r="BE26" s="1"/>
      <c r="BF26" s="1"/>
      <c r="BG26" s="1"/>
      <c r="BH26" s="1"/>
      <c r="BI26" s="1"/>
    </row>
    <row r="27" spans="1:61" ht="15.75" customHeight="1" x14ac:dyDescent="0.25">
      <c r="A27" s="1"/>
      <c r="B27" s="258"/>
      <c r="C27" s="165"/>
      <c r="D27" s="166"/>
      <c r="E27" s="177"/>
      <c r="F27" s="165"/>
      <c r="G27" s="165"/>
      <c r="H27" s="165"/>
      <c r="I27" s="166"/>
      <c r="J27" s="220"/>
      <c r="K27" s="221"/>
      <c r="L27" s="216"/>
      <c r="M27" s="221"/>
      <c r="N27" s="216"/>
      <c r="O27" s="217"/>
      <c r="P27" s="220"/>
      <c r="Q27" s="221"/>
      <c r="R27" s="216"/>
      <c r="S27" s="221"/>
      <c r="T27" s="216"/>
      <c r="U27" s="217"/>
      <c r="V27" s="220"/>
      <c r="W27" s="221"/>
      <c r="X27" s="216"/>
      <c r="Y27" s="221"/>
      <c r="Z27" s="216"/>
      <c r="AA27" s="217"/>
      <c r="AB27" s="220"/>
      <c r="AC27" s="221"/>
      <c r="AD27" s="216"/>
      <c r="AE27" s="221"/>
      <c r="AF27" s="216"/>
      <c r="AG27" s="217"/>
      <c r="AH27" s="220"/>
      <c r="AI27" s="221"/>
      <c r="AJ27" s="216"/>
      <c r="AK27" s="221"/>
      <c r="AL27" s="216"/>
      <c r="AM27" s="217"/>
      <c r="AN27" s="1"/>
      <c r="AO27" s="244"/>
      <c r="AP27" s="165"/>
      <c r="AQ27" s="165"/>
      <c r="AR27" s="165"/>
      <c r="AS27" s="165"/>
      <c r="AT27" s="245"/>
      <c r="AU27" s="1"/>
      <c r="AV27" s="1"/>
      <c r="AW27" s="1"/>
      <c r="AX27" s="1"/>
      <c r="AY27" s="1"/>
      <c r="AZ27" s="1"/>
      <c r="BA27" s="1"/>
      <c r="BB27" s="1"/>
      <c r="BC27" s="1"/>
      <c r="BD27" s="1"/>
      <c r="BE27" s="1"/>
      <c r="BF27" s="1"/>
      <c r="BG27" s="1"/>
      <c r="BH27" s="1"/>
      <c r="BI27" s="1"/>
    </row>
    <row r="28" spans="1:61" ht="15.75" customHeight="1" x14ac:dyDescent="0.25">
      <c r="A28" s="1"/>
      <c r="B28" s="258"/>
      <c r="C28" s="165"/>
      <c r="D28" s="166"/>
      <c r="E28" s="177"/>
      <c r="F28" s="165"/>
      <c r="G28" s="165"/>
      <c r="H28" s="165"/>
      <c r="I28" s="166"/>
      <c r="J28" s="230" t="str">
        <f ca="1">IF(AND('MATRIZ DE RIESGOS '!$H$70="Media",'MATRIZ DE RIESGOS '!$L$70="Leve"),CONCATENATE("R",'MATRIZ DE RIESGOS '!$A$70),"")</f>
        <v/>
      </c>
      <c r="K28" s="219"/>
      <c r="L28" s="214" t="str">
        <f>IF(AND('MATRIZ DE RIESGOS '!$H$76="Media",'MATRIZ DE RIESGOS '!$L$76="Leve"),CONCATENATE("R",'MATRIZ DE RIESGOS '!$A$76),"")</f>
        <v/>
      </c>
      <c r="M28" s="219"/>
      <c r="N28" s="214" t="str">
        <f>IF(AND('MATRIZ DE RIESGOS '!$H$82="Media",'MATRIZ DE RIESGOS '!$L$82="Leve"),CONCATENATE("R",'MATRIZ DE RIESGOS '!$A$82),"")</f>
        <v/>
      </c>
      <c r="O28" s="215"/>
      <c r="P28" s="230" t="str">
        <f ca="1">IF(AND('MATRIZ DE RIESGOS '!$H$70="Media",'MATRIZ DE RIESGOS '!$L$70="Menor"),CONCATENATE("R",'MATRIZ DE RIESGOS '!$A$70),"")</f>
        <v/>
      </c>
      <c r="Q28" s="219"/>
      <c r="R28" s="214" t="str">
        <f>IF(AND('MATRIZ DE RIESGOS '!$H$76="Media",'MATRIZ DE RIESGOS '!$L$76="Menor"),CONCATENATE("R",'MATRIZ DE RIESGOS '!$A$76),"")</f>
        <v/>
      </c>
      <c r="S28" s="219"/>
      <c r="T28" s="214" t="str">
        <f>IF(AND('MATRIZ DE RIESGOS '!$H$82="Media",'MATRIZ DE RIESGOS '!$L$82="Menor"),CONCATENATE("R",'MATRIZ DE RIESGOS '!$A$82),"")</f>
        <v/>
      </c>
      <c r="U28" s="215"/>
      <c r="V28" s="230" t="str">
        <f ca="1">IF(AND('MATRIZ DE RIESGOS '!$H$70="Media",'MATRIZ DE RIESGOS '!$L$70="Moderado"),CONCATENATE("R",'MATRIZ DE RIESGOS '!$A$70),"")</f>
        <v/>
      </c>
      <c r="W28" s="219"/>
      <c r="X28" s="214" t="str">
        <f>IF(AND('MATRIZ DE RIESGOS '!$H$76="Media",'MATRIZ DE RIESGOS '!$L$76="Moderado"),CONCATENATE("R",'MATRIZ DE RIESGOS '!$A$76),"")</f>
        <v/>
      </c>
      <c r="Y28" s="219"/>
      <c r="Z28" s="214" t="str">
        <f>IF(AND('MATRIZ DE RIESGOS '!$H$82="Media",'MATRIZ DE RIESGOS '!$L$82="Moderado"),CONCATENATE("R",'MATRIZ DE RIESGOS '!$A$82),"")</f>
        <v/>
      </c>
      <c r="AA28" s="215"/>
      <c r="AB28" s="218" t="str">
        <f ca="1">IF(AND('MATRIZ DE RIESGOS '!$H$70="Media",'MATRIZ DE RIESGOS '!$L$70="Mayor"),CONCATENATE("R",'MATRIZ DE RIESGOS '!$A$70),"")</f>
        <v/>
      </c>
      <c r="AC28" s="219"/>
      <c r="AD28" s="225" t="str">
        <f>IF(AND('MATRIZ DE RIESGOS '!$H$76="Media",'MATRIZ DE RIESGOS '!$L$76="Mayor"),CONCATENATE("R",'MATRIZ DE RIESGOS '!$A$76),"")</f>
        <v/>
      </c>
      <c r="AE28" s="219"/>
      <c r="AF28" s="225" t="str">
        <f>IF(AND('MATRIZ DE RIESGOS '!$H$82="Media",'MATRIZ DE RIESGOS '!$L$82="Mayor"),CONCATENATE("R",'MATRIZ DE RIESGOS '!$A$82),"")</f>
        <v/>
      </c>
      <c r="AG28" s="215"/>
      <c r="AH28" s="235" t="str">
        <f ca="1">IF(AND('MATRIZ DE RIESGOS '!$H$70="Media",'MATRIZ DE RIESGOS '!$L$70="Catastrófico"),CONCATENATE("R",'MATRIZ DE RIESGOS '!$A$70),"")</f>
        <v/>
      </c>
      <c r="AI28" s="219"/>
      <c r="AJ28" s="224" t="str">
        <f>IF(AND('MATRIZ DE RIESGOS '!$H$76="Media",'MATRIZ DE RIESGOS '!$L$76="Catastrófico"),CONCATENATE("R",'MATRIZ DE RIESGOS '!$A$76),"")</f>
        <v/>
      </c>
      <c r="AK28" s="219"/>
      <c r="AL28" s="224" t="str">
        <f>IF(AND('MATRIZ DE RIESGOS '!$H$82="Media",'MATRIZ DE RIESGOS '!$L$82="Catastrófico"),CONCATENATE("R",'MATRIZ DE RIESGOS '!$A$82),"")</f>
        <v/>
      </c>
      <c r="AM28" s="215"/>
      <c r="AN28" s="1"/>
      <c r="AO28" s="244"/>
      <c r="AP28" s="165"/>
      <c r="AQ28" s="165"/>
      <c r="AR28" s="165"/>
      <c r="AS28" s="165"/>
      <c r="AT28" s="245"/>
      <c r="AU28" s="1"/>
      <c r="AV28" s="1"/>
      <c r="AW28" s="1"/>
      <c r="AX28" s="1"/>
      <c r="AY28" s="1"/>
      <c r="AZ28" s="1"/>
      <c r="BA28" s="1"/>
      <c r="BB28" s="1"/>
      <c r="BC28" s="1"/>
      <c r="BD28" s="1"/>
      <c r="BE28" s="1"/>
      <c r="BF28" s="1"/>
      <c r="BG28" s="1"/>
      <c r="BH28" s="1"/>
      <c r="BI28" s="1"/>
    </row>
    <row r="29" spans="1:61" ht="15.75" customHeight="1" x14ac:dyDescent="0.25">
      <c r="A29" s="1"/>
      <c r="B29" s="258"/>
      <c r="C29" s="165"/>
      <c r="D29" s="166"/>
      <c r="E29" s="236"/>
      <c r="F29" s="240"/>
      <c r="G29" s="240"/>
      <c r="H29" s="240"/>
      <c r="I29" s="229"/>
      <c r="J29" s="220"/>
      <c r="K29" s="221"/>
      <c r="L29" s="216"/>
      <c r="M29" s="221"/>
      <c r="N29" s="216"/>
      <c r="O29" s="217"/>
      <c r="P29" s="236"/>
      <c r="Q29" s="232"/>
      <c r="R29" s="228"/>
      <c r="S29" s="232"/>
      <c r="T29" s="228"/>
      <c r="U29" s="229"/>
      <c r="V29" s="236"/>
      <c r="W29" s="232"/>
      <c r="X29" s="228"/>
      <c r="Y29" s="232"/>
      <c r="Z29" s="228"/>
      <c r="AA29" s="229"/>
      <c r="AB29" s="236"/>
      <c r="AC29" s="232"/>
      <c r="AD29" s="228"/>
      <c r="AE29" s="232"/>
      <c r="AF29" s="228"/>
      <c r="AG29" s="229"/>
      <c r="AH29" s="236"/>
      <c r="AI29" s="232"/>
      <c r="AJ29" s="228"/>
      <c r="AK29" s="232"/>
      <c r="AL29" s="228"/>
      <c r="AM29" s="229"/>
      <c r="AN29" s="1"/>
      <c r="AO29" s="246"/>
      <c r="AP29" s="247"/>
      <c r="AQ29" s="247"/>
      <c r="AR29" s="247"/>
      <c r="AS29" s="247"/>
      <c r="AT29" s="248"/>
      <c r="AU29" s="1"/>
      <c r="AV29" s="1"/>
      <c r="AW29" s="1"/>
      <c r="AX29" s="1"/>
      <c r="AY29" s="1"/>
      <c r="AZ29" s="1"/>
      <c r="BA29" s="1"/>
      <c r="BB29" s="1"/>
      <c r="BC29" s="1"/>
      <c r="BD29" s="1"/>
      <c r="BE29" s="1"/>
      <c r="BF29" s="1"/>
      <c r="BG29" s="1"/>
      <c r="BH29" s="1"/>
      <c r="BI29" s="1"/>
    </row>
    <row r="30" spans="1:61" ht="15.75" customHeight="1" x14ac:dyDescent="0.25">
      <c r="A30" s="1"/>
      <c r="B30" s="258"/>
      <c r="C30" s="165"/>
      <c r="D30" s="166"/>
      <c r="E30" s="238" t="s">
        <v>121</v>
      </c>
      <c r="F30" s="239"/>
      <c r="G30" s="239"/>
      <c r="H30" s="239"/>
      <c r="I30" s="239"/>
      <c r="J30" s="261" t="str">
        <f ca="1">IF(AND('MATRIZ DE RIESGOS '!$H$10="Baja",'MATRIZ DE RIESGOS '!$L$10="Leve"),CONCATENATE("R",'MATRIZ DE RIESGOS '!$A$10),"")</f>
        <v/>
      </c>
      <c r="K30" s="227"/>
      <c r="L30" s="254" t="str">
        <f ca="1">IF(AND('MATRIZ DE RIESGOS '!$H$18="Baja",'MATRIZ DE RIESGOS '!$L$18="Leve"),CONCATENATE("R",'MATRIZ DE RIESGOS '!$A$18),"")</f>
        <v/>
      </c>
      <c r="M30" s="227"/>
      <c r="N30" s="254" t="str">
        <f ca="1">IF(AND('MATRIZ DE RIESGOS '!$H$27="Baja",'MATRIZ DE RIESGOS '!$L$27="Leve"),CONCATENATE("R",'MATRIZ DE RIESGOS '!$A$27),"")</f>
        <v/>
      </c>
      <c r="O30" s="223"/>
      <c r="P30" s="222" t="str">
        <f ca="1">IF(AND('MATRIZ DE RIESGOS '!$H$10="Baja",'MATRIZ DE RIESGOS '!$L$10="Menor"),CONCATENATE("R",'MATRIZ DE RIESGOS '!$A$10),"")</f>
        <v/>
      </c>
      <c r="Q30" s="227"/>
      <c r="R30" s="222" t="str">
        <f ca="1">IF(AND('MATRIZ DE RIESGOS '!$H$18="Baja",'MATRIZ DE RIESGOS '!$L$18="Menor"),CONCATENATE("R",'MATRIZ DE RIESGOS '!$A$18),"")</f>
        <v/>
      </c>
      <c r="S30" s="227"/>
      <c r="T30" s="222" t="str">
        <f ca="1">IF(AND('MATRIZ DE RIESGOS '!$H$27="Baja",'MATRIZ DE RIESGOS '!$L$27="Menor"),CONCATENATE("R",'MATRIZ DE RIESGOS '!$A$27),"")</f>
        <v/>
      </c>
      <c r="U30" s="223"/>
      <c r="V30" s="231" t="str">
        <f ca="1">IF(AND('MATRIZ DE RIESGOS '!$H$10="Baja",'MATRIZ DE RIESGOS '!$L$10="Moderado"),CONCATENATE("R",'MATRIZ DE RIESGOS '!$A$10),"")</f>
        <v/>
      </c>
      <c r="W30" s="227"/>
      <c r="X30" s="222" t="str">
        <f ca="1">IF(AND('MATRIZ DE RIESGOS '!$H$18="Baja",'MATRIZ DE RIESGOS '!$L$18="Moderado"),CONCATENATE("R",'MATRIZ DE RIESGOS '!$A$18),"")</f>
        <v/>
      </c>
      <c r="Y30" s="227"/>
      <c r="Z30" s="222" t="str">
        <f ca="1">IF(AND('MATRIZ DE RIESGOS '!$H$27="Baja",'MATRIZ DE RIESGOS '!$L$27="Moderado"),CONCATENATE("R",'MATRIZ DE RIESGOS '!$A$27),"")</f>
        <v/>
      </c>
      <c r="AA30" s="223"/>
      <c r="AB30" s="226" t="str">
        <f ca="1">IF(AND('MATRIZ DE RIESGOS '!$H$10="Baja",'MATRIZ DE RIESGOS '!$L$10="Mayor"),CONCATENATE("R",'MATRIZ DE RIESGOS '!$A$10),"")</f>
        <v/>
      </c>
      <c r="AC30" s="227"/>
      <c r="AD30" s="252" t="str">
        <f ca="1">IF(AND('MATRIZ DE RIESGOS '!$H$18="Baja",'MATRIZ DE RIESGOS '!$L$18="Mayor"),CONCATENATE("R",'MATRIZ DE RIESGOS '!$A$18),"")</f>
        <v/>
      </c>
      <c r="AE30" s="227"/>
      <c r="AF30" s="252" t="str">
        <f ca="1">IF(AND('MATRIZ DE RIESGOS '!$H$27="Baja",'MATRIZ DE RIESGOS '!$L$27="Mayor"),CONCATENATE("R",'MATRIZ DE RIESGOS '!$A$27),"")</f>
        <v/>
      </c>
      <c r="AG30" s="223"/>
      <c r="AH30" s="237" t="str">
        <f ca="1">IF(AND('MATRIZ DE RIESGOS '!$H$10="Baja",'MATRIZ DE RIESGOS '!$L$10="Catastrófico"),CONCATENATE("R",'MATRIZ DE RIESGOS '!$A$10),"")</f>
        <v/>
      </c>
      <c r="AI30" s="227"/>
      <c r="AJ30" s="234" t="str">
        <f ca="1">IF(AND('MATRIZ DE RIESGOS '!$H$18="Baja",'MATRIZ DE RIESGOS '!$L$18="Catastrófico"),CONCATENATE("R",'MATRIZ DE RIESGOS '!$A$18),"")</f>
        <v/>
      </c>
      <c r="AK30" s="227"/>
      <c r="AL30" s="234" t="str">
        <f ca="1">IF(AND('MATRIZ DE RIESGOS '!$H$27="Baja",'MATRIZ DE RIESGOS '!$L$27="Catastrófico"),CONCATENATE("R",'MATRIZ DE RIESGOS '!$A$27),"")</f>
        <v/>
      </c>
      <c r="AM30" s="223"/>
      <c r="AN30" s="1"/>
      <c r="AO30" s="249" t="s">
        <v>122</v>
      </c>
      <c r="AP30" s="242"/>
      <c r="AQ30" s="242"/>
      <c r="AR30" s="242"/>
      <c r="AS30" s="242"/>
      <c r="AT30" s="243"/>
      <c r="AU30" s="1"/>
      <c r="AV30" s="1"/>
      <c r="AW30" s="1"/>
      <c r="AX30" s="1"/>
      <c r="AY30" s="1"/>
      <c r="AZ30" s="1"/>
      <c r="BA30" s="1"/>
      <c r="BB30" s="1"/>
      <c r="BC30" s="1"/>
      <c r="BD30" s="1"/>
      <c r="BE30" s="1"/>
      <c r="BF30" s="1"/>
      <c r="BG30" s="1"/>
      <c r="BH30" s="1"/>
      <c r="BI30" s="1"/>
    </row>
    <row r="31" spans="1:61" ht="15.75" customHeight="1" x14ac:dyDescent="0.25">
      <c r="A31" s="1"/>
      <c r="B31" s="258"/>
      <c r="C31" s="165"/>
      <c r="D31" s="166"/>
      <c r="E31" s="177"/>
      <c r="F31" s="165"/>
      <c r="G31" s="165"/>
      <c r="H31" s="165"/>
      <c r="I31" s="165"/>
      <c r="J31" s="220"/>
      <c r="K31" s="221"/>
      <c r="L31" s="216"/>
      <c r="M31" s="221"/>
      <c r="N31" s="216"/>
      <c r="O31" s="217"/>
      <c r="P31" s="216"/>
      <c r="Q31" s="221"/>
      <c r="R31" s="216"/>
      <c r="S31" s="221"/>
      <c r="T31" s="216"/>
      <c r="U31" s="217"/>
      <c r="V31" s="220"/>
      <c r="W31" s="221"/>
      <c r="X31" s="216"/>
      <c r="Y31" s="221"/>
      <c r="Z31" s="216"/>
      <c r="AA31" s="217"/>
      <c r="AB31" s="220"/>
      <c r="AC31" s="221"/>
      <c r="AD31" s="216"/>
      <c r="AE31" s="221"/>
      <c r="AF31" s="216"/>
      <c r="AG31" s="217"/>
      <c r="AH31" s="220"/>
      <c r="AI31" s="221"/>
      <c r="AJ31" s="216"/>
      <c r="AK31" s="221"/>
      <c r="AL31" s="216"/>
      <c r="AM31" s="217"/>
      <c r="AN31" s="1"/>
      <c r="AO31" s="244"/>
      <c r="AP31" s="165"/>
      <c r="AQ31" s="165"/>
      <c r="AR31" s="165"/>
      <c r="AS31" s="165"/>
      <c r="AT31" s="245"/>
      <c r="AU31" s="1"/>
      <c r="AV31" s="1"/>
      <c r="AW31" s="1"/>
      <c r="AX31" s="1"/>
      <c r="AY31" s="1"/>
      <c r="AZ31" s="1"/>
      <c r="BA31" s="1"/>
      <c r="BB31" s="1"/>
      <c r="BC31" s="1"/>
      <c r="BD31" s="1"/>
      <c r="BE31" s="1"/>
      <c r="BF31" s="1"/>
      <c r="BG31" s="1"/>
      <c r="BH31" s="1"/>
      <c r="BI31" s="1"/>
    </row>
    <row r="32" spans="1:61" ht="15.75" customHeight="1" x14ac:dyDescent="0.25">
      <c r="A32" s="1"/>
      <c r="B32" s="258"/>
      <c r="C32" s="165"/>
      <c r="D32" s="166"/>
      <c r="E32" s="177"/>
      <c r="F32" s="165"/>
      <c r="G32" s="165"/>
      <c r="H32" s="165"/>
      <c r="I32" s="165"/>
      <c r="J32" s="253" t="str">
        <f ca="1">IF(AND('MATRIZ DE RIESGOS '!$H$33="Baja",'MATRIZ DE RIESGOS '!$L$33="Leve"),CONCATENATE("R",'MATRIZ DE RIESGOS '!$A$33),"")</f>
        <v/>
      </c>
      <c r="K32" s="219"/>
      <c r="L32" s="233" t="str">
        <f ca="1">IF(AND('MATRIZ DE RIESGOS '!$H$40="Baja",'MATRIZ DE RIESGOS '!$L$40="Leve"),CONCATENATE("R",'MATRIZ DE RIESGOS '!$A$40),"")</f>
        <v/>
      </c>
      <c r="M32" s="219"/>
      <c r="N32" s="233" t="str">
        <f ca="1">IF(AND('MATRIZ DE RIESGOS '!$H$46="Baja",'MATRIZ DE RIESGOS '!$L$46="Leve"),CONCATENATE("R",'MATRIZ DE RIESGOS '!$A$46),"")</f>
        <v/>
      </c>
      <c r="O32" s="215"/>
      <c r="P32" s="214" t="str">
        <f ca="1">IF(AND('MATRIZ DE RIESGOS '!$H$33="Baja",'MATRIZ DE RIESGOS '!$L$33="Menor"),CONCATENATE("R",'MATRIZ DE RIESGOS '!$A$33),"")</f>
        <v/>
      </c>
      <c r="Q32" s="219"/>
      <c r="R32" s="214" t="str">
        <f ca="1">IF(AND('MATRIZ DE RIESGOS '!$H$40="Baja",'MATRIZ DE RIESGOS '!$L$40="Menor"),CONCATENATE("R",'MATRIZ DE RIESGOS '!$A$40),"")</f>
        <v/>
      </c>
      <c r="S32" s="219"/>
      <c r="T32" s="214" t="str">
        <f ca="1">IF(AND('MATRIZ DE RIESGOS '!$H$46="Baja",'MATRIZ DE RIESGOS '!$L$46="Menor"),CONCATENATE("R",'MATRIZ DE RIESGOS '!$A$46),"")</f>
        <v/>
      </c>
      <c r="U32" s="215"/>
      <c r="V32" s="230" t="str">
        <f ca="1">IF(AND('MATRIZ DE RIESGOS '!$H$33="Baja",'MATRIZ DE RIESGOS '!$L$33="Moderado"),CONCATENATE("R",'MATRIZ DE RIESGOS '!$A$33),"")</f>
        <v/>
      </c>
      <c r="W32" s="219"/>
      <c r="X32" s="214" t="str">
        <f ca="1">IF(AND('MATRIZ DE RIESGOS '!$H$40="Baja",'MATRIZ DE RIESGOS '!$L$40="Moderado"),CONCATENATE("R",'MATRIZ DE RIESGOS '!$A$40),"")</f>
        <v/>
      </c>
      <c r="Y32" s="219"/>
      <c r="Z32" s="214" t="str">
        <f ca="1">IF(AND('MATRIZ DE RIESGOS '!$H$46="Baja",'MATRIZ DE RIESGOS '!$L$46="Moderado"),CONCATENATE("R",'MATRIZ DE RIESGOS '!$A$46),"")</f>
        <v/>
      </c>
      <c r="AA32" s="215"/>
      <c r="AB32" s="218" t="str">
        <f ca="1">IF(AND('MATRIZ DE RIESGOS '!$H$33="Baja",'MATRIZ DE RIESGOS '!$L$33="Mayor"),CONCATENATE("R",'MATRIZ DE RIESGOS '!$A$33),"")</f>
        <v/>
      </c>
      <c r="AC32" s="219"/>
      <c r="AD32" s="225" t="str">
        <f ca="1">IF(AND('MATRIZ DE RIESGOS '!$H$40="Baja",'MATRIZ DE RIESGOS '!$L$40="Mayor"),CONCATENATE("R",'MATRIZ DE RIESGOS '!$A$40),"")</f>
        <v>R5</v>
      </c>
      <c r="AE32" s="219"/>
      <c r="AF32" s="225" t="str">
        <f ca="1">IF(AND('MATRIZ DE RIESGOS '!$H$46="Baja",'MATRIZ DE RIESGOS '!$L$46="Mayor"),CONCATENATE("R",'MATRIZ DE RIESGOS '!$A$46),"")</f>
        <v/>
      </c>
      <c r="AG32" s="215"/>
      <c r="AH32" s="235" t="str">
        <f ca="1">IF(AND('MATRIZ DE RIESGOS '!$H$33="Baja",'MATRIZ DE RIESGOS '!$L$33="Catastrófico"),CONCATENATE("R",'MATRIZ DE RIESGOS '!$A$33),"")</f>
        <v/>
      </c>
      <c r="AI32" s="219"/>
      <c r="AJ32" s="224" t="str">
        <f ca="1">IF(AND('MATRIZ DE RIESGOS '!$H$40="Baja",'MATRIZ DE RIESGOS '!$L$40="Catastrófico"),CONCATENATE("R",'MATRIZ DE RIESGOS '!$A$40),"")</f>
        <v/>
      </c>
      <c r="AK32" s="219"/>
      <c r="AL32" s="224" t="str">
        <f ca="1">IF(AND('MATRIZ DE RIESGOS '!$H$46="Baja",'MATRIZ DE RIESGOS '!$L$46="Catastrófico"),CONCATENATE("R",'MATRIZ DE RIESGOS '!$A$46),"")</f>
        <v/>
      </c>
      <c r="AM32" s="215"/>
      <c r="AN32" s="1"/>
      <c r="AO32" s="244"/>
      <c r="AP32" s="165"/>
      <c r="AQ32" s="165"/>
      <c r="AR32" s="165"/>
      <c r="AS32" s="165"/>
      <c r="AT32" s="245"/>
      <c r="AU32" s="1"/>
      <c r="AV32" s="1"/>
      <c r="AW32" s="1"/>
      <c r="AX32" s="1"/>
      <c r="AY32" s="1"/>
      <c r="AZ32" s="1"/>
      <c r="BA32" s="1"/>
      <c r="BB32" s="1"/>
      <c r="BC32" s="1"/>
      <c r="BD32" s="1"/>
      <c r="BE32" s="1"/>
      <c r="BF32" s="1"/>
      <c r="BG32" s="1"/>
      <c r="BH32" s="1"/>
      <c r="BI32" s="1"/>
    </row>
    <row r="33" spans="1:61" ht="15.75" customHeight="1" x14ac:dyDescent="0.25">
      <c r="A33" s="1"/>
      <c r="B33" s="258"/>
      <c r="C33" s="165"/>
      <c r="D33" s="166"/>
      <c r="E33" s="177"/>
      <c r="F33" s="165"/>
      <c r="G33" s="165"/>
      <c r="H33" s="165"/>
      <c r="I33" s="165"/>
      <c r="J33" s="220"/>
      <c r="K33" s="221"/>
      <c r="L33" s="216"/>
      <c r="M33" s="221"/>
      <c r="N33" s="216"/>
      <c r="O33" s="217"/>
      <c r="P33" s="216"/>
      <c r="Q33" s="221"/>
      <c r="R33" s="216"/>
      <c r="S33" s="221"/>
      <c r="T33" s="216"/>
      <c r="U33" s="217"/>
      <c r="V33" s="220"/>
      <c r="W33" s="221"/>
      <c r="X33" s="216"/>
      <c r="Y33" s="221"/>
      <c r="Z33" s="216"/>
      <c r="AA33" s="217"/>
      <c r="AB33" s="220"/>
      <c r="AC33" s="221"/>
      <c r="AD33" s="216"/>
      <c r="AE33" s="221"/>
      <c r="AF33" s="216"/>
      <c r="AG33" s="217"/>
      <c r="AH33" s="220"/>
      <c r="AI33" s="221"/>
      <c r="AJ33" s="216"/>
      <c r="AK33" s="221"/>
      <c r="AL33" s="216"/>
      <c r="AM33" s="217"/>
      <c r="AN33" s="1"/>
      <c r="AO33" s="244"/>
      <c r="AP33" s="165"/>
      <c r="AQ33" s="165"/>
      <c r="AR33" s="165"/>
      <c r="AS33" s="165"/>
      <c r="AT33" s="245"/>
      <c r="AU33" s="1"/>
      <c r="AV33" s="1"/>
      <c r="AW33" s="1"/>
      <c r="AX33" s="1"/>
      <c r="AY33" s="1"/>
      <c r="AZ33" s="1"/>
      <c r="BA33" s="1"/>
      <c r="BB33" s="1"/>
      <c r="BC33" s="1"/>
      <c r="BD33" s="1"/>
      <c r="BE33" s="1"/>
      <c r="BF33" s="1"/>
      <c r="BG33" s="1"/>
      <c r="BH33" s="1"/>
      <c r="BI33" s="1"/>
    </row>
    <row r="34" spans="1:61" ht="15.75" customHeight="1" x14ac:dyDescent="0.25">
      <c r="A34" s="1"/>
      <c r="B34" s="258"/>
      <c r="C34" s="165"/>
      <c r="D34" s="166"/>
      <c r="E34" s="177"/>
      <c r="F34" s="165"/>
      <c r="G34" s="165"/>
      <c r="H34" s="165"/>
      <c r="I34" s="165"/>
      <c r="J34" s="253" t="str">
        <f ca="1">IF(AND('MATRIZ DE RIESGOS '!$H$52="Baja",'MATRIZ DE RIESGOS '!$L$52="Leve"),CONCATENATE("R",'MATRIZ DE RIESGOS '!$A$52),"")</f>
        <v/>
      </c>
      <c r="K34" s="219"/>
      <c r="L34" s="233" t="str">
        <f ca="1">IF(AND('MATRIZ DE RIESGOS '!$H$58="Baja",'MATRIZ DE RIESGOS '!$L$58="Leve"),CONCATENATE("R",'MATRIZ DE RIESGOS '!$A$58),"")</f>
        <v/>
      </c>
      <c r="M34" s="219"/>
      <c r="N34" s="233" t="str">
        <f ca="1">IF(AND('MATRIZ DE RIESGOS '!$H$64="Baja",'MATRIZ DE RIESGOS '!$L$64="Leve"),CONCATENATE("R",'MATRIZ DE RIESGOS '!$A$64),"")</f>
        <v/>
      </c>
      <c r="O34" s="215"/>
      <c r="P34" s="214" t="str">
        <f ca="1">IF(AND('MATRIZ DE RIESGOS '!$H$52="Baja",'MATRIZ DE RIESGOS '!$L$52="Menor"),CONCATENATE("R",'MATRIZ DE RIESGOS '!$A$52),"")</f>
        <v/>
      </c>
      <c r="Q34" s="219"/>
      <c r="R34" s="214" t="str">
        <f ca="1">IF(AND('MATRIZ DE RIESGOS '!$H$58="Baja",'MATRIZ DE RIESGOS '!$L$58="Menor"),CONCATENATE("R",'MATRIZ DE RIESGOS '!$A$58),"")</f>
        <v/>
      </c>
      <c r="S34" s="219"/>
      <c r="T34" s="214" t="str">
        <f ca="1">IF(AND('MATRIZ DE RIESGOS '!$H$64="Baja",'MATRIZ DE RIESGOS '!$L$64="Menor"),CONCATENATE("R",'MATRIZ DE RIESGOS '!$A$64),"")</f>
        <v/>
      </c>
      <c r="U34" s="215"/>
      <c r="V34" s="230" t="str">
        <f ca="1">IF(AND('MATRIZ DE RIESGOS '!$H$52="Baja",'MATRIZ DE RIESGOS '!$L$52="Moderado"),CONCATENATE("R",'MATRIZ DE RIESGOS '!$A$52),"")</f>
        <v/>
      </c>
      <c r="W34" s="219"/>
      <c r="X34" s="214" t="str">
        <f ca="1">IF(AND('MATRIZ DE RIESGOS '!$H$58="Baja",'MATRIZ DE RIESGOS '!$L$58="Moderado"),CONCATENATE("R",'MATRIZ DE RIESGOS '!$A$58),"")</f>
        <v/>
      </c>
      <c r="Y34" s="219"/>
      <c r="Z34" s="214" t="str">
        <f ca="1">IF(AND('MATRIZ DE RIESGOS '!$H$64="Baja",'MATRIZ DE RIESGOS '!$L$64="Moderado"),CONCATENATE("R",'MATRIZ DE RIESGOS '!$A$64),"")</f>
        <v/>
      </c>
      <c r="AA34" s="215"/>
      <c r="AB34" s="218" t="str">
        <f ca="1">IF(AND('MATRIZ DE RIESGOS '!$H$52="Baja",'MATRIZ DE RIESGOS '!$L$52="Mayor"),CONCATENATE("R",'MATRIZ DE RIESGOS '!$A$52),"")</f>
        <v/>
      </c>
      <c r="AC34" s="219"/>
      <c r="AD34" s="225" t="str">
        <f ca="1">IF(AND('MATRIZ DE RIESGOS '!$H$58="Baja",'MATRIZ DE RIESGOS '!$L$58="Mayor"),CONCATENATE("R",'MATRIZ DE RIESGOS '!$A$58),"")</f>
        <v/>
      </c>
      <c r="AE34" s="219"/>
      <c r="AF34" s="225" t="str">
        <f ca="1">IF(AND('MATRIZ DE RIESGOS '!$H$64="Baja",'MATRIZ DE RIESGOS '!$L$64="Mayor"),CONCATENATE("R",'MATRIZ DE RIESGOS '!$A$64),"")</f>
        <v/>
      </c>
      <c r="AG34" s="215"/>
      <c r="AH34" s="235" t="str">
        <f ca="1">IF(AND('MATRIZ DE RIESGOS '!$H$52="Baja",'MATRIZ DE RIESGOS '!$L$52="Catastrófico"),CONCATENATE("R",'MATRIZ DE RIESGOS '!$A$52),"")</f>
        <v/>
      </c>
      <c r="AI34" s="219"/>
      <c r="AJ34" s="224" t="str">
        <f ca="1">IF(AND('MATRIZ DE RIESGOS '!$H$58="Baja",'MATRIZ DE RIESGOS '!$L$58="Catastrófico"),CONCATENATE("R",'MATRIZ DE RIESGOS '!$A$58),"")</f>
        <v/>
      </c>
      <c r="AK34" s="219"/>
      <c r="AL34" s="224" t="str">
        <f ca="1">IF(AND('MATRIZ DE RIESGOS '!$H$64="Baja",'MATRIZ DE RIESGOS '!$L$64="Catastrófico"),CONCATENATE("R",'MATRIZ DE RIESGOS '!$A$64),"")</f>
        <v/>
      </c>
      <c r="AM34" s="215"/>
      <c r="AN34" s="1"/>
      <c r="AO34" s="244"/>
      <c r="AP34" s="165"/>
      <c r="AQ34" s="165"/>
      <c r="AR34" s="165"/>
      <c r="AS34" s="165"/>
      <c r="AT34" s="245"/>
      <c r="AU34" s="1"/>
      <c r="AV34" s="1"/>
      <c r="AW34" s="1"/>
      <c r="AX34" s="1"/>
      <c r="AY34" s="1"/>
      <c r="AZ34" s="1"/>
      <c r="BA34" s="1"/>
      <c r="BB34" s="1"/>
      <c r="BC34" s="1"/>
      <c r="BD34" s="1"/>
      <c r="BE34" s="1"/>
      <c r="BF34" s="1"/>
      <c r="BG34" s="1"/>
      <c r="BH34" s="1"/>
      <c r="BI34" s="1"/>
    </row>
    <row r="35" spans="1:61" ht="15.75" customHeight="1" x14ac:dyDescent="0.25">
      <c r="A35" s="1"/>
      <c r="B35" s="258"/>
      <c r="C35" s="165"/>
      <c r="D35" s="166"/>
      <c r="E35" s="177"/>
      <c r="F35" s="165"/>
      <c r="G35" s="165"/>
      <c r="H35" s="165"/>
      <c r="I35" s="165"/>
      <c r="J35" s="220"/>
      <c r="K35" s="221"/>
      <c r="L35" s="216"/>
      <c r="M35" s="221"/>
      <c r="N35" s="216"/>
      <c r="O35" s="217"/>
      <c r="P35" s="216"/>
      <c r="Q35" s="221"/>
      <c r="R35" s="216"/>
      <c r="S35" s="221"/>
      <c r="T35" s="216"/>
      <c r="U35" s="217"/>
      <c r="V35" s="220"/>
      <c r="W35" s="221"/>
      <c r="X35" s="216"/>
      <c r="Y35" s="221"/>
      <c r="Z35" s="216"/>
      <c r="AA35" s="217"/>
      <c r="AB35" s="220"/>
      <c r="AC35" s="221"/>
      <c r="AD35" s="216"/>
      <c r="AE35" s="221"/>
      <c r="AF35" s="216"/>
      <c r="AG35" s="217"/>
      <c r="AH35" s="220"/>
      <c r="AI35" s="221"/>
      <c r="AJ35" s="216"/>
      <c r="AK35" s="221"/>
      <c r="AL35" s="216"/>
      <c r="AM35" s="217"/>
      <c r="AN35" s="1"/>
      <c r="AO35" s="244"/>
      <c r="AP35" s="165"/>
      <c r="AQ35" s="165"/>
      <c r="AR35" s="165"/>
      <c r="AS35" s="165"/>
      <c r="AT35" s="245"/>
      <c r="AU35" s="1"/>
      <c r="AV35" s="1"/>
      <c r="AW35" s="1"/>
      <c r="AX35" s="1"/>
      <c r="AY35" s="1"/>
      <c r="AZ35" s="1"/>
      <c r="BA35" s="1"/>
      <c r="BB35" s="1"/>
      <c r="BC35" s="1"/>
      <c r="BD35" s="1"/>
      <c r="BE35" s="1"/>
      <c r="BF35" s="1"/>
      <c r="BG35" s="1"/>
      <c r="BH35" s="1"/>
      <c r="BI35" s="1"/>
    </row>
    <row r="36" spans="1:61" ht="15.75" customHeight="1" x14ac:dyDescent="0.25">
      <c r="A36" s="1"/>
      <c r="B36" s="258"/>
      <c r="C36" s="165"/>
      <c r="D36" s="166"/>
      <c r="E36" s="177"/>
      <c r="F36" s="165"/>
      <c r="G36" s="165"/>
      <c r="H36" s="165"/>
      <c r="I36" s="165"/>
      <c r="J36" s="253" t="str">
        <f ca="1">IF(AND('MATRIZ DE RIESGOS '!$H$70="Baja",'MATRIZ DE RIESGOS '!$L$70="Leve"),CONCATENATE("R",'MATRIZ DE RIESGOS '!$A$70),"")</f>
        <v/>
      </c>
      <c r="K36" s="219"/>
      <c r="L36" s="233" t="str">
        <f>IF(AND('MATRIZ DE RIESGOS '!$H$76="Baja",'MATRIZ DE RIESGOS '!$L$76="Leve"),CONCATENATE("R",'MATRIZ DE RIESGOS '!$A$76),"")</f>
        <v/>
      </c>
      <c r="M36" s="219"/>
      <c r="N36" s="233" t="str">
        <f>IF(AND('MATRIZ DE RIESGOS '!$H$82="Baja",'MATRIZ DE RIESGOS '!$L$82="Leve"),CONCATENATE("R",'MATRIZ DE RIESGOS '!$A$82),"")</f>
        <v/>
      </c>
      <c r="O36" s="215"/>
      <c r="P36" s="214" t="str">
        <f ca="1">IF(AND('MATRIZ DE RIESGOS '!$H$70="Baja",'MATRIZ DE RIESGOS '!$L$70="Menor"),CONCATENATE("R",'MATRIZ DE RIESGOS '!$A$70),"")</f>
        <v/>
      </c>
      <c r="Q36" s="219"/>
      <c r="R36" s="214" t="str">
        <f>IF(AND('MATRIZ DE RIESGOS '!$H$76="Baja",'MATRIZ DE RIESGOS '!$L$76="Menor"),CONCATENATE("R",'MATRIZ DE RIESGOS '!$A$76),"")</f>
        <v/>
      </c>
      <c r="S36" s="219"/>
      <c r="T36" s="214" t="str">
        <f>IF(AND('MATRIZ DE RIESGOS '!$H$82="Baja",'MATRIZ DE RIESGOS '!$L$82="Menor"),CONCATENATE("R",'MATRIZ DE RIESGOS '!$A$82),"")</f>
        <v/>
      </c>
      <c r="U36" s="215"/>
      <c r="V36" s="230" t="str">
        <f ca="1">IF(AND('MATRIZ DE RIESGOS '!$H$70="Baja",'MATRIZ DE RIESGOS '!$L$70="Moderado"),CONCATENATE("R",'MATRIZ DE RIESGOS '!$A$70),"")</f>
        <v/>
      </c>
      <c r="W36" s="219"/>
      <c r="X36" s="214" t="str">
        <f>IF(AND('MATRIZ DE RIESGOS '!$H$76="Baja",'MATRIZ DE RIESGOS '!$L$76="Moderado"),CONCATENATE("R",'MATRIZ DE RIESGOS '!$A$76),"")</f>
        <v/>
      </c>
      <c r="Y36" s="219"/>
      <c r="Z36" s="214" t="str">
        <f>IF(AND('MATRIZ DE RIESGOS '!$H$82="Baja",'MATRIZ DE RIESGOS '!$L$82="Moderado"),CONCATENATE("R",'MATRIZ DE RIESGOS '!$A$82),"")</f>
        <v/>
      </c>
      <c r="AA36" s="215"/>
      <c r="AB36" s="218" t="str">
        <f ca="1">IF(AND('MATRIZ DE RIESGOS '!$H$70="Baja",'MATRIZ DE RIESGOS '!$L$70="Mayor"),CONCATENATE("R",'MATRIZ DE RIESGOS '!$A$70),"")</f>
        <v/>
      </c>
      <c r="AC36" s="219"/>
      <c r="AD36" s="225" t="str">
        <f>IF(AND('MATRIZ DE RIESGOS '!$H$76="Baja",'MATRIZ DE RIESGOS '!$L$76="Mayor"),CONCATENATE("R",'MATRIZ DE RIESGOS '!$A$76),"")</f>
        <v/>
      </c>
      <c r="AE36" s="219"/>
      <c r="AF36" s="225" t="str">
        <f>IF(AND('MATRIZ DE RIESGOS '!$H$82="Baja",'MATRIZ DE RIESGOS '!$L$82="Mayor"),CONCATENATE("R",'MATRIZ DE RIESGOS '!$A$82),"")</f>
        <v/>
      </c>
      <c r="AG36" s="215"/>
      <c r="AH36" s="235" t="str">
        <f ca="1">IF(AND('MATRIZ DE RIESGOS '!$H$70="Baja",'MATRIZ DE RIESGOS '!$L$70="Catastrófico"),CONCATENATE("R",'MATRIZ DE RIESGOS '!$A$70),"")</f>
        <v/>
      </c>
      <c r="AI36" s="219"/>
      <c r="AJ36" s="224" t="str">
        <f>IF(AND('MATRIZ DE RIESGOS '!$H$76="Baja",'MATRIZ DE RIESGOS '!$L$76="Catastrófico"),CONCATENATE("R",'MATRIZ DE RIESGOS '!$A$76),"")</f>
        <v/>
      </c>
      <c r="AK36" s="219"/>
      <c r="AL36" s="224" t="str">
        <f>IF(AND('MATRIZ DE RIESGOS '!$H$82="Baja",'MATRIZ DE RIESGOS '!$L$82="Catastrófico"),CONCATENATE("R",'MATRIZ DE RIESGOS '!$A$82),"")</f>
        <v/>
      </c>
      <c r="AM36" s="215"/>
      <c r="AN36" s="1"/>
      <c r="AO36" s="244"/>
      <c r="AP36" s="165"/>
      <c r="AQ36" s="165"/>
      <c r="AR36" s="165"/>
      <c r="AS36" s="165"/>
      <c r="AT36" s="245"/>
      <c r="AU36" s="1"/>
      <c r="AV36" s="1"/>
      <c r="AW36" s="1"/>
      <c r="AX36" s="1"/>
      <c r="AY36" s="1"/>
      <c r="AZ36" s="1"/>
      <c r="BA36" s="1"/>
      <c r="BB36" s="1"/>
      <c r="BC36" s="1"/>
      <c r="BD36" s="1"/>
      <c r="BE36" s="1"/>
      <c r="BF36" s="1"/>
      <c r="BG36" s="1"/>
      <c r="BH36" s="1"/>
      <c r="BI36" s="1"/>
    </row>
    <row r="37" spans="1:61" ht="15.75" customHeight="1" x14ac:dyDescent="0.25">
      <c r="A37" s="1"/>
      <c r="B37" s="258"/>
      <c r="C37" s="165"/>
      <c r="D37" s="166"/>
      <c r="E37" s="236"/>
      <c r="F37" s="240"/>
      <c r="G37" s="240"/>
      <c r="H37" s="240"/>
      <c r="I37" s="240"/>
      <c r="J37" s="236"/>
      <c r="K37" s="232"/>
      <c r="L37" s="228"/>
      <c r="M37" s="232"/>
      <c r="N37" s="228"/>
      <c r="O37" s="229"/>
      <c r="P37" s="228"/>
      <c r="Q37" s="232"/>
      <c r="R37" s="228"/>
      <c r="S37" s="232"/>
      <c r="T37" s="228"/>
      <c r="U37" s="229"/>
      <c r="V37" s="236"/>
      <c r="W37" s="232"/>
      <c r="X37" s="228"/>
      <c r="Y37" s="232"/>
      <c r="Z37" s="228"/>
      <c r="AA37" s="229"/>
      <c r="AB37" s="236"/>
      <c r="AC37" s="232"/>
      <c r="AD37" s="228"/>
      <c r="AE37" s="232"/>
      <c r="AF37" s="228"/>
      <c r="AG37" s="229"/>
      <c r="AH37" s="236"/>
      <c r="AI37" s="232"/>
      <c r="AJ37" s="228"/>
      <c r="AK37" s="232"/>
      <c r="AL37" s="228"/>
      <c r="AM37" s="229"/>
      <c r="AN37" s="1"/>
      <c r="AO37" s="246"/>
      <c r="AP37" s="247"/>
      <c r="AQ37" s="247"/>
      <c r="AR37" s="247"/>
      <c r="AS37" s="247"/>
      <c r="AT37" s="248"/>
      <c r="AU37" s="1"/>
      <c r="AV37" s="1"/>
      <c r="AW37" s="1"/>
      <c r="AX37" s="1"/>
      <c r="AY37" s="1"/>
      <c r="AZ37" s="1"/>
      <c r="BA37" s="1"/>
      <c r="BB37" s="1"/>
      <c r="BC37" s="1"/>
      <c r="BD37" s="1"/>
      <c r="BE37" s="1"/>
      <c r="BF37" s="1"/>
      <c r="BG37" s="1"/>
      <c r="BH37" s="1"/>
      <c r="BI37" s="1"/>
    </row>
    <row r="38" spans="1:61" ht="15.75" customHeight="1" x14ac:dyDescent="0.25">
      <c r="A38" s="1"/>
      <c r="B38" s="258"/>
      <c r="C38" s="165"/>
      <c r="D38" s="166"/>
      <c r="E38" s="238" t="s">
        <v>123</v>
      </c>
      <c r="F38" s="239"/>
      <c r="G38" s="239"/>
      <c r="H38" s="239"/>
      <c r="I38" s="223"/>
      <c r="J38" s="261" t="str">
        <f ca="1">IF(AND('MATRIZ DE RIESGOS '!$H$10="Muy Baja",'MATRIZ DE RIESGOS '!$L$10="Leve"),CONCATENATE("R",'MATRIZ DE RIESGOS '!$A$10),"")</f>
        <v/>
      </c>
      <c r="K38" s="227"/>
      <c r="L38" s="254" t="str">
        <f ca="1">IF(AND('MATRIZ DE RIESGOS '!$H$18="Muy Baja",'MATRIZ DE RIESGOS '!$L$18="Leve"),CONCATENATE("R",'MATRIZ DE RIESGOS '!$A$18),"")</f>
        <v/>
      </c>
      <c r="M38" s="227"/>
      <c r="N38" s="254" t="str">
        <f ca="1">IF(AND('MATRIZ DE RIESGOS '!$H$27="Muy Baja",'MATRIZ DE RIESGOS '!$L$27="Leve"),CONCATENATE("R",'MATRIZ DE RIESGOS '!$A$27),"")</f>
        <v/>
      </c>
      <c r="O38" s="223"/>
      <c r="P38" s="261" t="str">
        <f ca="1">IF(AND('MATRIZ DE RIESGOS '!$H$10="Muy Baja",'MATRIZ DE RIESGOS '!$L$10="Menor"),CONCATENATE("R",'MATRIZ DE RIESGOS '!$A$10),"")</f>
        <v/>
      </c>
      <c r="Q38" s="227"/>
      <c r="R38" s="254" t="str">
        <f ca="1">IF(AND('MATRIZ DE RIESGOS '!$H$18="Muy Baja",'MATRIZ DE RIESGOS '!$L$18="Menor"),CONCATENATE("R",'MATRIZ DE RIESGOS '!$A$18),"")</f>
        <v/>
      </c>
      <c r="S38" s="227"/>
      <c r="T38" s="254" t="str">
        <f ca="1">IF(AND('MATRIZ DE RIESGOS '!$H$27="Muy Baja",'MATRIZ DE RIESGOS '!$L$27="Menor"),CONCATENATE("R",'MATRIZ DE RIESGOS '!$A$27),"")</f>
        <v/>
      </c>
      <c r="U38" s="223"/>
      <c r="V38" s="231" t="str">
        <f ca="1">IF(AND('MATRIZ DE RIESGOS '!$H$10="Muy Baja",'MATRIZ DE RIESGOS '!$L$10="Moderado"),CONCATENATE("R",'MATRIZ DE RIESGOS '!$A$10),"")</f>
        <v/>
      </c>
      <c r="W38" s="227"/>
      <c r="X38" s="222" t="str">
        <f ca="1">IF(AND('MATRIZ DE RIESGOS '!$H$18="Muy Baja",'MATRIZ DE RIESGOS '!$L$18="Moderado"),CONCATENATE("R",'MATRIZ DE RIESGOS '!$A$18),"")</f>
        <v/>
      </c>
      <c r="Y38" s="227"/>
      <c r="Z38" s="222" t="str">
        <f ca="1">IF(AND('MATRIZ DE RIESGOS '!$H$27="Muy Baja",'MATRIZ DE RIESGOS '!$L$27="Moderado"),CONCATENATE("R",'MATRIZ DE RIESGOS '!$A$27),"")</f>
        <v/>
      </c>
      <c r="AA38" s="223"/>
      <c r="AB38" s="226" t="str">
        <f ca="1">IF(AND('MATRIZ DE RIESGOS '!$H$10="Muy Baja",'MATRIZ DE RIESGOS '!$L$10="Mayor"),CONCATENATE("R",'MATRIZ DE RIESGOS '!$A$10),"")</f>
        <v/>
      </c>
      <c r="AC38" s="227"/>
      <c r="AD38" s="252" t="str">
        <f ca="1">IF(AND('MATRIZ DE RIESGOS '!$H$18="Muy Baja",'MATRIZ DE RIESGOS '!$L$18="Mayor"),CONCATENATE("R",'MATRIZ DE RIESGOS '!$A$18),"")</f>
        <v/>
      </c>
      <c r="AE38" s="227"/>
      <c r="AF38" s="252" t="str">
        <f ca="1">IF(AND('MATRIZ DE RIESGOS '!$H$27="Muy Baja",'MATRIZ DE RIESGOS '!$L$27="Mayor"),CONCATENATE("R",'MATRIZ DE RIESGOS '!$A$27),"")</f>
        <v/>
      </c>
      <c r="AG38" s="223"/>
      <c r="AH38" s="237" t="str">
        <f ca="1">IF(AND('MATRIZ DE RIESGOS '!$H$10="Muy Baja",'MATRIZ DE RIESGOS '!$L$10="Catastrófico"),CONCATENATE("R",'MATRIZ DE RIESGOS '!$A$10),"")</f>
        <v/>
      </c>
      <c r="AI38" s="227"/>
      <c r="AJ38" s="234" t="str">
        <f ca="1">IF(AND('MATRIZ DE RIESGOS '!$H$18="Muy Baja",'MATRIZ DE RIESGOS '!$L$18="Catastrófico"),CONCATENATE("R",'MATRIZ DE RIESGOS '!$A$18),"")</f>
        <v/>
      </c>
      <c r="AK38" s="227"/>
      <c r="AL38" s="234" t="str">
        <f ca="1">IF(AND('MATRIZ DE RIESGOS '!$H$27="Muy Baja",'MATRIZ DE RIESGOS '!$L$27="Catastrófico"),CONCATENATE("R",'MATRIZ DE RIESGOS '!$A$27),"")</f>
        <v/>
      </c>
      <c r="AM38" s="223"/>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258"/>
      <c r="C39" s="165"/>
      <c r="D39" s="166"/>
      <c r="E39" s="177"/>
      <c r="F39" s="165"/>
      <c r="G39" s="165"/>
      <c r="H39" s="165"/>
      <c r="I39" s="166"/>
      <c r="J39" s="220"/>
      <c r="K39" s="221"/>
      <c r="L39" s="216"/>
      <c r="M39" s="221"/>
      <c r="N39" s="216"/>
      <c r="O39" s="217"/>
      <c r="P39" s="220"/>
      <c r="Q39" s="221"/>
      <c r="R39" s="216"/>
      <c r="S39" s="221"/>
      <c r="T39" s="216"/>
      <c r="U39" s="217"/>
      <c r="V39" s="220"/>
      <c r="W39" s="221"/>
      <c r="X39" s="216"/>
      <c r="Y39" s="221"/>
      <c r="Z39" s="216"/>
      <c r="AA39" s="217"/>
      <c r="AB39" s="220"/>
      <c r="AC39" s="221"/>
      <c r="AD39" s="216"/>
      <c r="AE39" s="221"/>
      <c r="AF39" s="216"/>
      <c r="AG39" s="217"/>
      <c r="AH39" s="220"/>
      <c r="AI39" s="221"/>
      <c r="AJ39" s="216"/>
      <c r="AK39" s="221"/>
      <c r="AL39" s="216"/>
      <c r="AM39" s="217"/>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258"/>
      <c r="C40" s="165"/>
      <c r="D40" s="166"/>
      <c r="E40" s="177"/>
      <c r="F40" s="165"/>
      <c r="G40" s="165"/>
      <c r="H40" s="165"/>
      <c r="I40" s="166"/>
      <c r="J40" s="253" t="str">
        <f ca="1">IF(AND('MATRIZ DE RIESGOS '!$H$33="Muy Baja",'MATRIZ DE RIESGOS '!$L$33="Leve"),CONCATENATE("R",'MATRIZ DE RIESGOS '!$A$33),"")</f>
        <v/>
      </c>
      <c r="K40" s="219"/>
      <c r="L40" s="233" t="str">
        <f ca="1">IF(AND('MATRIZ DE RIESGOS '!$H$40="Muy Baja",'MATRIZ DE RIESGOS '!$L$40="Leve"),CONCATENATE("R",'MATRIZ DE RIESGOS '!$A$40),"")</f>
        <v/>
      </c>
      <c r="M40" s="219"/>
      <c r="N40" s="233" t="str">
        <f ca="1">IF(AND('MATRIZ DE RIESGOS '!$H$46="Muy Baja",'MATRIZ DE RIESGOS '!$L$46="Leve"),CONCATENATE("R",'MATRIZ DE RIESGOS '!$A$46),"")</f>
        <v/>
      </c>
      <c r="O40" s="215"/>
      <c r="P40" s="253" t="str">
        <f ca="1">IF(AND('MATRIZ DE RIESGOS '!$H$33="Muy Baja",'MATRIZ DE RIESGOS '!$L$33="Menor"),CONCATENATE("R",'MATRIZ DE RIESGOS '!$A$33),"")</f>
        <v/>
      </c>
      <c r="Q40" s="219"/>
      <c r="R40" s="233" t="str">
        <f ca="1">IF(AND('MATRIZ DE RIESGOS '!$H$40="Muy Baja",'MATRIZ DE RIESGOS '!$L$40="Menor"),CONCATENATE("R",'MATRIZ DE RIESGOS '!$A$40),"")</f>
        <v/>
      </c>
      <c r="S40" s="219"/>
      <c r="T40" s="233" t="str">
        <f ca="1">IF(AND('MATRIZ DE RIESGOS '!$H$46="Muy Baja",'MATRIZ DE RIESGOS '!$L$46="Menor"),CONCATENATE("R",'MATRIZ DE RIESGOS '!$A$46),"")</f>
        <v/>
      </c>
      <c r="U40" s="215"/>
      <c r="V40" s="230" t="str">
        <f ca="1">IF(AND('MATRIZ DE RIESGOS '!$H$33="Muy Baja",'MATRIZ DE RIESGOS '!$L$33="Moderado"),CONCATENATE("R",'MATRIZ DE RIESGOS '!$A$33),"")</f>
        <v/>
      </c>
      <c r="W40" s="219"/>
      <c r="X40" s="214" t="str">
        <f ca="1">IF(AND('MATRIZ DE RIESGOS '!$H$40="Muy Baja",'MATRIZ DE RIESGOS '!$L$40="Moderado"),CONCATENATE("R",'MATRIZ DE RIESGOS '!$A$40),"")</f>
        <v/>
      </c>
      <c r="Y40" s="219"/>
      <c r="Z40" s="214" t="str">
        <f ca="1">IF(AND('MATRIZ DE RIESGOS '!$H$46="Muy Baja",'MATRIZ DE RIESGOS '!$L$46="Moderado"),CONCATENATE("R",'MATRIZ DE RIESGOS '!$A$46),"")</f>
        <v/>
      </c>
      <c r="AA40" s="215"/>
      <c r="AB40" s="218" t="str">
        <f ca="1">IF(AND('MATRIZ DE RIESGOS '!$H$33="Muy Baja",'MATRIZ DE RIESGOS '!$L$33="Mayor"),CONCATENATE("R",'MATRIZ DE RIESGOS '!$A$33),"")</f>
        <v/>
      </c>
      <c r="AC40" s="219"/>
      <c r="AD40" s="225" t="str">
        <f ca="1">IF(AND('MATRIZ DE RIESGOS '!$H$40="Muy Baja",'MATRIZ DE RIESGOS '!$L$40="Mayor"),CONCATENATE("R",'MATRIZ DE RIESGOS '!$A$40),"")</f>
        <v/>
      </c>
      <c r="AE40" s="219"/>
      <c r="AF40" s="225" t="str">
        <f ca="1">IF(AND('MATRIZ DE RIESGOS '!$H$46="Muy Baja",'MATRIZ DE RIESGOS '!$L$46="Mayor"),CONCATENATE("R",'MATRIZ DE RIESGOS '!$A$46),"")</f>
        <v/>
      </c>
      <c r="AG40" s="215"/>
      <c r="AH40" s="235" t="str">
        <f ca="1">IF(AND('MATRIZ DE RIESGOS '!$H$33="Muy Baja",'MATRIZ DE RIESGOS '!$L$33="Catastrófico"),CONCATENATE("R",'MATRIZ DE RIESGOS '!$A$33),"")</f>
        <v/>
      </c>
      <c r="AI40" s="219"/>
      <c r="AJ40" s="224" t="str">
        <f ca="1">IF(AND('MATRIZ DE RIESGOS '!$H$40="Muy Baja",'MATRIZ DE RIESGOS '!$L$40="Catastrófico"),CONCATENATE("R",'MATRIZ DE RIESGOS '!$A$40),"")</f>
        <v/>
      </c>
      <c r="AK40" s="219"/>
      <c r="AL40" s="224" t="str">
        <f ca="1">IF(AND('MATRIZ DE RIESGOS '!$H$46="Muy Baja",'MATRIZ DE RIESGOS '!$L$46="Catastrófico"),CONCATENATE("R",'MATRIZ DE RIESGOS '!$A$46),"")</f>
        <v/>
      </c>
      <c r="AM40" s="215"/>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258"/>
      <c r="C41" s="165"/>
      <c r="D41" s="166"/>
      <c r="E41" s="177"/>
      <c r="F41" s="165"/>
      <c r="G41" s="165"/>
      <c r="H41" s="165"/>
      <c r="I41" s="166"/>
      <c r="J41" s="220"/>
      <c r="K41" s="221"/>
      <c r="L41" s="216"/>
      <c r="M41" s="221"/>
      <c r="N41" s="216"/>
      <c r="O41" s="217"/>
      <c r="P41" s="220"/>
      <c r="Q41" s="221"/>
      <c r="R41" s="216"/>
      <c r="S41" s="221"/>
      <c r="T41" s="216"/>
      <c r="U41" s="217"/>
      <c r="V41" s="220"/>
      <c r="W41" s="221"/>
      <c r="X41" s="216"/>
      <c r="Y41" s="221"/>
      <c r="Z41" s="216"/>
      <c r="AA41" s="217"/>
      <c r="AB41" s="220"/>
      <c r="AC41" s="221"/>
      <c r="AD41" s="216"/>
      <c r="AE41" s="221"/>
      <c r="AF41" s="216"/>
      <c r="AG41" s="217"/>
      <c r="AH41" s="220"/>
      <c r="AI41" s="221"/>
      <c r="AJ41" s="216"/>
      <c r="AK41" s="221"/>
      <c r="AL41" s="216"/>
      <c r="AM41" s="217"/>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258"/>
      <c r="C42" s="165"/>
      <c r="D42" s="166"/>
      <c r="E42" s="177"/>
      <c r="F42" s="165"/>
      <c r="G42" s="165"/>
      <c r="H42" s="165"/>
      <c r="I42" s="166"/>
      <c r="J42" s="253" t="str">
        <f ca="1">IF(AND('MATRIZ DE RIESGOS '!$H$52="Muy Baja",'MATRIZ DE RIESGOS '!$L$52="Leve"),CONCATENATE("R",'MATRIZ DE RIESGOS '!$A$52),"")</f>
        <v/>
      </c>
      <c r="K42" s="219"/>
      <c r="L42" s="233" t="str">
        <f ca="1">IF(AND('MATRIZ DE RIESGOS '!$H$58="Muy Baja",'MATRIZ DE RIESGOS '!$L$58="Leve"),CONCATENATE("R",'MATRIZ DE RIESGOS '!$A$58),"")</f>
        <v/>
      </c>
      <c r="M42" s="219"/>
      <c r="N42" s="233" t="str">
        <f ca="1">IF(AND('MATRIZ DE RIESGOS '!$H$64="Muy Baja",'MATRIZ DE RIESGOS '!$L$64="Leve"),CONCATENATE("R",'MATRIZ DE RIESGOS '!$A$64),"")</f>
        <v/>
      </c>
      <c r="O42" s="215"/>
      <c r="P42" s="253" t="str">
        <f ca="1">IF(AND('MATRIZ DE RIESGOS '!$H$52="Muy Baja",'MATRIZ DE RIESGOS '!$L$52="Menor"),CONCATENATE("R",'MATRIZ DE RIESGOS '!$A$52),"")</f>
        <v/>
      </c>
      <c r="Q42" s="219"/>
      <c r="R42" s="233" t="str">
        <f ca="1">IF(AND('MATRIZ DE RIESGOS '!$H$58="Muy Baja",'MATRIZ DE RIESGOS '!$L$58="Menor"),CONCATENATE("R",'MATRIZ DE RIESGOS '!$A$58),"")</f>
        <v/>
      </c>
      <c r="S42" s="219"/>
      <c r="T42" s="233" t="str">
        <f ca="1">IF(AND('MATRIZ DE RIESGOS '!$H$64="Muy Baja",'MATRIZ DE RIESGOS '!$L$64="Menor"),CONCATENATE("R",'MATRIZ DE RIESGOS '!$A$64),"")</f>
        <v/>
      </c>
      <c r="U42" s="215"/>
      <c r="V42" s="230" t="str">
        <f ca="1">IF(AND('MATRIZ DE RIESGOS '!$H$52="Muy Baja",'MATRIZ DE RIESGOS '!$L$52="Moderado"),CONCATENATE("R",'MATRIZ DE RIESGOS '!$A$52),"")</f>
        <v/>
      </c>
      <c r="W42" s="219"/>
      <c r="X42" s="214" t="str">
        <f ca="1">IF(AND('MATRIZ DE RIESGOS '!$H$58="Muy Baja",'MATRIZ DE RIESGOS '!$L$58="Moderado"),CONCATENATE("R",'MATRIZ DE RIESGOS '!$A$58),"")</f>
        <v/>
      </c>
      <c r="Y42" s="219"/>
      <c r="Z42" s="214" t="str">
        <f ca="1">IF(AND('MATRIZ DE RIESGOS '!$H$64="Muy Baja",'MATRIZ DE RIESGOS '!$L$64="Moderado"),CONCATENATE("R",'MATRIZ DE RIESGOS '!$A$64),"")</f>
        <v/>
      </c>
      <c r="AA42" s="215"/>
      <c r="AB42" s="218" t="str">
        <f ca="1">IF(AND('MATRIZ DE RIESGOS '!$H$52="Muy Baja",'MATRIZ DE RIESGOS '!$L$52="Mayor"),CONCATENATE("R",'MATRIZ DE RIESGOS '!$A$52),"")</f>
        <v/>
      </c>
      <c r="AC42" s="219"/>
      <c r="AD42" s="225" t="str">
        <f ca="1">IF(AND('MATRIZ DE RIESGOS '!$H$58="Muy Baja",'MATRIZ DE RIESGOS '!$L$58="Mayor"),CONCATENATE("R",'MATRIZ DE RIESGOS '!$A$58),"")</f>
        <v/>
      </c>
      <c r="AE42" s="219"/>
      <c r="AF42" s="225" t="str">
        <f ca="1">IF(AND('MATRIZ DE RIESGOS '!$H$64="Muy Baja",'MATRIZ DE RIESGOS '!$L$64="Mayor"),CONCATENATE("R",'MATRIZ DE RIESGOS '!$A$64),"")</f>
        <v/>
      </c>
      <c r="AG42" s="215"/>
      <c r="AH42" s="235" t="str">
        <f ca="1">IF(AND('MATRIZ DE RIESGOS '!$H$52="Muy Baja",'MATRIZ DE RIESGOS '!$L$52="Catastrófico"),CONCATENATE("R",'MATRIZ DE RIESGOS '!$A$52),"")</f>
        <v/>
      </c>
      <c r="AI42" s="219"/>
      <c r="AJ42" s="224" t="str">
        <f ca="1">IF(AND('MATRIZ DE RIESGOS '!$H$58="Muy Baja",'MATRIZ DE RIESGOS '!$L$58="Catastrófico"),CONCATENATE("R",'MATRIZ DE RIESGOS '!$A$58),"")</f>
        <v/>
      </c>
      <c r="AK42" s="219"/>
      <c r="AL42" s="224" t="str">
        <f ca="1">IF(AND('MATRIZ DE RIESGOS '!$H$64="Muy Baja",'MATRIZ DE RIESGOS '!$L$64="Catastrófico"),CONCATENATE("R",'MATRIZ DE RIESGOS '!$A$64),"")</f>
        <v/>
      </c>
      <c r="AM42" s="215"/>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258"/>
      <c r="C43" s="165"/>
      <c r="D43" s="166"/>
      <c r="E43" s="177"/>
      <c r="F43" s="165"/>
      <c r="G43" s="165"/>
      <c r="H43" s="165"/>
      <c r="I43" s="166"/>
      <c r="J43" s="220"/>
      <c r="K43" s="221"/>
      <c r="L43" s="216"/>
      <c r="M43" s="221"/>
      <c r="N43" s="216"/>
      <c r="O43" s="217"/>
      <c r="P43" s="220"/>
      <c r="Q43" s="221"/>
      <c r="R43" s="216"/>
      <c r="S43" s="221"/>
      <c r="T43" s="216"/>
      <c r="U43" s="217"/>
      <c r="V43" s="220"/>
      <c r="W43" s="221"/>
      <c r="X43" s="216"/>
      <c r="Y43" s="221"/>
      <c r="Z43" s="216"/>
      <c r="AA43" s="217"/>
      <c r="AB43" s="220"/>
      <c r="AC43" s="221"/>
      <c r="AD43" s="216"/>
      <c r="AE43" s="221"/>
      <c r="AF43" s="216"/>
      <c r="AG43" s="217"/>
      <c r="AH43" s="220"/>
      <c r="AI43" s="221"/>
      <c r="AJ43" s="216"/>
      <c r="AK43" s="221"/>
      <c r="AL43" s="216"/>
      <c r="AM43" s="217"/>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258"/>
      <c r="C44" s="165"/>
      <c r="D44" s="166"/>
      <c r="E44" s="177"/>
      <c r="F44" s="165"/>
      <c r="G44" s="165"/>
      <c r="H44" s="165"/>
      <c r="I44" s="166"/>
      <c r="J44" s="253" t="str">
        <f ca="1">IF(AND('MATRIZ DE RIESGOS '!$H$70="Muy Baja",'MATRIZ DE RIESGOS '!$L$70="Leve"),CONCATENATE("R",'MATRIZ DE RIESGOS '!$A$70),"")</f>
        <v/>
      </c>
      <c r="K44" s="219"/>
      <c r="L44" s="233" t="str">
        <f>IF(AND('MATRIZ DE RIESGOS '!$H$76="Muy Baja",'MATRIZ DE RIESGOS '!$L$76="Leve"),CONCATENATE("R",'MATRIZ DE RIESGOS '!$A$76),"")</f>
        <v/>
      </c>
      <c r="M44" s="219"/>
      <c r="N44" s="233" t="str">
        <f>IF(AND('MATRIZ DE RIESGOS '!$H$82="Muy Baja",'MATRIZ DE RIESGOS '!$L$82="Leve"),CONCATENATE("R",'MATRIZ DE RIESGOS '!$A$82),"")</f>
        <v/>
      </c>
      <c r="O44" s="215"/>
      <c r="P44" s="253" t="str">
        <f ca="1">IF(AND('MATRIZ DE RIESGOS '!$H$70="Muy Baja",'MATRIZ DE RIESGOS '!$L$70="Menor"),CONCATENATE("R",'MATRIZ DE RIESGOS '!$A$70),"")</f>
        <v/>
      </c>
      <c r="Q44" s="219"/>
      <c r="R44" s="233" t="str">
        <f>IF(AND('MATRIZ DE RIESGOS '!$H$76="Muy Baja",'MATRIZ DE RIESGOS '!$L$76="Menor"),CONCATENATE("R",'MATRIZ DE RIESGOS '!$A$76),"")</f>
        <v/>
      </c>
      <c r="S44" s="219"/>
      <c r="T44" s="233" t="str">
        <f>IF(AND('MATRIZ DE RIESGOS '!$H$82="Muy Baja",'MATRIZ DE RIESGOS '!$L$82="Menor"),CONCATENATE("R",'MATRIZ DE RIESGOS '!$A$82),"")</f>
        <v/>
      </c>
      <c r="U44" s="215"/>
      <c r="V44" s="230" t="str">
        <f ca="1">IF(AND('MATRIZ DE RIESGOS '!$H$70="Muy Baja",'MATRIZ DE RIESGOS '!$L$70="Moderado"),CONCATENATE("R",'MATRIZ DE RIESGOS '!$A$70),"")</f>
        <v/>
      </c>
      <c r="W44" s="219"/>
      <c r="X44" s="214" t="str">
        <f>IF(AND('MATRIZ DE RIESGOS '!$H$76="Muy Baja",'MATRIZ DE RIESGOS '!$L$76="Moderado"),CONCATENATE("R",'MATRIZ DE RIESGOS '!$A$76),"")</f>
        <v/>
      </c>
      <c r="Y44" s="219"/>
      <c r="Z44" s="214" t="str">
        <f>IF(AND('MATRIZ DE RIESGOS '!$H$82="Muy Baja",'MATRIZ DE RIESGOS '!$L$82="Moderado"),CONCATENATE("R",'MATRIZ DE RIESGOS '!$A$82),"")</f>
        <v/>
      </c>
      <c r="AA44" s="215"/>
      <c r="AB44" s="218" t="str">
        <f ca="1">IF(AND('MATRIZ DE RIESGOS '!$H$70="Muy Baja",'MATRIZ DE RIESGOS '!$L$70="Mayor"),CONCATENATE("R",'MATRIZ DE RIESGOS '!$A$70),"")</f>
        <v/>
      </c>
      <c r="AC44" s="219"/>
      <c r="AD44" s="225" t="str">
        <f>IF(AND('MATRIZ DE RIESGOS '!$H$76="Muy Baja",'MATRIZ DE RIESGOS '!$L$76="Mayor"),CONCATENATE("R",'MATRIZ DE RIESGOS '!$A$76),"")</f>
        <v/>
      </c>
      <c r="AE44" s="219"/>
      <c r="AF44" s="225" t="str">
        <f>IF(AND('MATRIZ DE RIESGOS '!$H$82="Muy Baja",'MATRIZ DE RIESGOS '!$L$82="Mayor"),CONCATENATE("R",'MATRIZ DE RIESGOS '!$A$82),"")</f>
        <v/>
      </c>
      <c r="AG44" s="215"/>
      <c r="AH44" s="235" t="str">
        <f ca="1">IF(AND('MATRIZ DE RIESGOS '!$H$70="Muy Baja",'MATRIZ DE RIESGOS '!$L$70="Catastrófico"),CONCATENATE("R",'MATRIZ DE RIESGOS '!$A$70),"")</f>
        <v/>
      </c>
      <c r="AI44" s="219"/>
      <c r="AJ44" s="224" t="str">
        <f>IF(AND('MATRIZ DE RIESGOS '!$H$76="Muy Baja",'MATRIZ DE RIESGOS '!$L$76="Catastrófico"),CONCATENATE("R",'MATRIZ DE RIESGOS '!$A$76),"")</f>
        <v/>
      </c>
      <c r="AK44" s="219"/>
      <c r="AL44" s="224" t="str">
        <f>IF(AND('MATRIZ DE RIESGOS '!$H$82="Muy Baja",'MATRIZ DE RIESGOS '!$L$82="Catastrófico"),CONCATENATE("R",'MATRIZ DE RIESGOS '!$A$82),"")</f>
        <v/>
      </c>
      <c r="AM44" s="215"/>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216"/>
      <c r="C45" s="260"/>
      <c r="D45" s="217"/>
      <c r="E45" s="236"/>
      <c r="F45" s="240"/>
      <c r="G45" s="240"/>
      <c r="H45" s="240"/>
      <c r="I45" s="229"/>
      <c r="J45" s="236"/>
      <c r="K45" s="232"/>
      <c r="L45" s="228"/>
      <c r="M45" s="232"/>
      <c r="N45" s="228"/>
      <c r="O45" s="229"/>
      <c r="P45" s="236"/>
      <c r="Q45" s="232"/>
      <c r="R45" s="228"/>
      <c r="S45" s="232"/>
      <c r="T45" s="228"/>
      <c r="U45" s="229"/>
      <c r="V45" s="236"/>
      <c r="W45" s="232"/>
      <c r="X45" s="228"/>
      <c r="Y45" s="232"/>
      <c r="Z45" s="228"/>
      <c r="AA45" s="229"/>
      <c r="AB45" s="236"/>
      <c r="AC45" s="232"/>
      <c r="AD45" s="228"/>
      <c r="AE45" s="232"/>
      <c r="AF45" s="228"/>
      <c r="AG45" s="229"/>
      <c r="AH45" s="236"/>
      <c r="AI45" s="232"/>
      <c r="AJ45" s="228"/>
      <c r="AK45" s="232"/>
      <c r="AL45" s="228"/>
      <c r="AM45" s="229"/>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238" t="s">
        <v>124</v>
      </c>
      <c r="K46" s="239"/>
      <c r="L46" s="239"/>
      <c r="M46" s="239"/>
      <c r="N46" s="239"/>
      <c r="O46" s="223"/>
      <c r="P46" s="238" t="s">
        <v>125</v>
      </c>
      <c r="Q46" s="239"/>
      <c r="R46" s="239"/>
      <c r="S46" s="239"/>
      <c r="T46" s="239"/>
      <c r="U46" s="223"/>
      <c r="V46" s="238" t="s">
        <v>126</v>
      </c>
      <c r="W46" s="239"/>
      <c r="X46" s="239"/>
      <c r="Y46" s="239"/>
      <c r="Z46" s="239"/>
      <c r="AA46" s="223"/>
      <c r="AB46" s="238" t="s">
        <v>127</v>
      </c>
      <c r="AC46" s="239"/>
      <c r="AD46" s="239"/>
      <c r="AE46" s="239"/>
      <c r="AF46" s="239"/>
      <c r="AG46" s="223"/>
      <c r="AH46" s="238" t="s">
        <v>128</v>
      </c>
      <c r="AI46" s="239"/>
      <c r="AJ46" s="239"/>
      <c r="AK46" s="239"/>
      <c r="AL46" s="239"/>
      <c r="AM46" s="223"/>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177"/>
      <c r="K47" s="165"/>
      <c r="L47" s="165"/>
      <c r="M47" s="165"/>
      <c r="N47" s="165"/>
      <c r="O47" s="166"/>
      <c r="P47" s="177"/>
      <c r="Q47" s="165"/>
      <c r="R47" s="165"/>
      <c r="S47" s="165"/>
      <c r="T47" s="165"/>
      <c r="U47" s="166"/>
      <c r="V47" s="177"/>
      <c r="W47" s="165"/>
      <c r="X47" s="165"/>
      <c r="Y47" s="165"/>
      <c r="Z47" s="165"/>
      <c r="AA47" s="166"/>
      <c r="AB47" s="177"/>
      <c r="AC47" s="165"/>
      <c r="AD47" s="165"/>
      <c r="AE47" s="165"/>
      <c r="AF47" s="165"/>
      <c r="AG47" s="166"/>
      <c r="AH47" s="177"/>
      <c r="AI47" s="165"/>
      <c r="AJ47" s="165"/>
      <c r="AK47" s="165"/>
      <c r="AL47" s="165"/>
      <c r="AM47" s="166"/>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177"/>
      <c r="K48" s="165"/>
      <c r="L48" s="165"/>
      <c r="M48" s="165"/>
      <c r="N48" s="165"/>
      <c r="O48" s="166"/>
      <c r="P48" s="177"/>
      <c r="Q48" s="165"/>
      <c r="R48" s="165"/>
      <c r="S48" s="165"/>
      <c r="T48" s="165"/>
      <c r="U48" s="166"/>
      <c r="V48" s="177"/>
      <c r="W48" s="165"/>
      <c r="X48" s="165"/>
      <c r="Y48" s="165"/>
      <c r="Z48" s="165"/>
      <c r="AA48" s="166"/>
      <c r="AB48" s="177"/>
      <c r="AC48" s="165"/>
      <c r="AD48" s="165"/>
      <c r="AE48" s="165"/>
      <c r="AF48" s="165"/>
      <c r="AG48" s="166"/>
      <c r="AH48" s="177"/>
      <c r="AI48" s="165"/>
      <c r="AJ48" s="165"/>
      <c r="AK48" s="165"/>
      <c r="AL48" s="165"/>
      <c r="AM48" s="166"/>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177"/>
      <c r="K49" s="165"/>
      <c r="L49" s="165"/>
      <c r="M49" s="165"/>
      <c r="N49" s="165"/>
      <c r="O49" s="166"/>
      <c r="P49" s="177"/>
      <c r="Q49" s="165"/>
      <c r="R49" s="165"/>
      <c r="S49" s="165"/>
      <c r="T49" s="165"/>
      <c r="U49" s="166"/>
      <c r="V49" s="177"/>
      <c r="W49" s="165"/>
      <c r="X49" s="165"/>
      <c r="Y49" s="165"/>
      <c r="Z49" s="165"/>
      <c r="AA49" s="166"/>
      <c r="AB49" s="177"/>
      <c r="AC49" s="165"/>
      <c r="AD49" s="165"/>
      <c r="AE49" s="165"/>
      <c r="AF49" s="165"/>
      <c r="AG49" s="166"/>
      <c r="AH49" s="177"/>
      <c r="AI49" s="165"/>
      <c r="AJ49" s="165"/>
      <c r="AK49" s="165"/>
      <c r="AL49" s="165"/>
      <c r="AM49" s="166"/>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177"/>
      <c r="K50" s="165"/>
      <c r="L50" s="165"/>
      <c r="M50" s="165"/>
      <c r="N50" s="165"/>
      <c r="O50" s="166"/>
      <c r="P50" s="177"/>
      <c r="Q50" s="165"/>
      <c r="R50" s="165"/>
      <c r="S50" s="165"/>
      <c r="T50" s="165"/>
      <c r="U50" s="166"/>
      <c r="V50" s="177"/>
      <c r="W50" s="165"/>
      <c r="X50" s="165"/>
      <c r="Y50" s="165"/>
      <c r="Z50" s="165"/>
      <c r="AA50" s="166"/>
      <c r="AB50" s="177"/>
      <c r="AC50" s="165"/>
      <c r="AD50" s="165"/>
      <c r="AE50" s="165"/>
      <c r="AF50" s="165"/>
      <c r="AG50" s="166"/>
      <c r="AH50" s="177"/>
      <c r="AI50" s="165"/>
      <c r="AJ50" s="165"/>
      <c r="AK50" s="165"/>
      <c r="AL50" s="165"/>
      <c r="AM50" s="166"/>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236"/>
      <c r="K51" s="240"/>
      <c r="L51" s="240"/>
      <c r="M51" s="240"/>
      <c r="N51" s="240"/>
      <c r="O51" s="229"/>
      <c r="P51" s="236"/>
      <c r="Q51" s="240"/>
      <c r="R51" s="240"/>
      <c r="S51" s="240"/>
      <c r="T51" s="240"/>
      <c r="U51" s="229"/>
      <c r="V51" s="236"/>
      <c r="W51" s="240"/>
      <c r="X51" s="240"/>
      <c r="Y51" s="240"/>
      <c r="Z51" s="240"/>
      <c r="AA51" s="229"/>
      <c r="AB51" s="236"/>
      <c r="AC51" s="240"/>
      <c r="AD51" s="240"/>
      <c r="AE51" s="240"/>
      <c r="AF51" s="240"/>
      <c r="AG51" s="229"/>
      <c r="AH51" s="236"/>
      <c r="AI51" s="240"/>
      <c r="AJ51" s="240"/>
      <c r="AK51" s="240"/>
      <c r="AL51" s="240"/>
      <c r="AM51" s="229"/>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1"/>
      <c r="AV53" s="1"/>
      <c r="AW53" s="1"/>
      <c r="AX53" s="1"/>
      <c r="AY53" s="1"/>
      <c r="AZ53" s="1"/>
      <c r="BA53" s="1"/>
      <c r="BB53" s="1"/>
      <c r="BC53" s="1"/>
      <c r="BD53" s="1"/>
      <c r="BE53" s="1"/>
      <c r="BF53" s="1"/>
      <c r="BG53" s="1"/>
      <c r="BH53" s="1"/>
      <c r="BI53" s="1"/>
    </row>
    <row r="54" spans="1:61" ht="15" customHeight="1" x14ac:dyDescent="0.25">
      <c r="A54" s="1"/>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sheetData>
  <mergeCells count="317">
    <mergeCell ref="J8:K9"/>
    <mergeCell ref="J12:K13"/>
    <mergeCell ref="J6:K7"/>
    <mergeCell ref="R42:S43"/>
    <mergeCell ref="T42:U43"/>
    <mergeCell ref="V42:W43"/>
    <mergeCell ref="P40:Q41"/>
    <mergeCell ref="AD22:AE23"/>
    <mergeCell ref="T24:U25"/>
    <mergeCell ref="V24:W25"/>
    <mergeCell ref="AD28:AE29"/>
    <mergeCell ref="L30:M31"/>
    <mergeCell ref="N30:O31"/>
    <mergeCell ref="P30:Q31"/>
    <mergeCell ref="R30:S31"/>
    <mergeCell ref="N28:O29"/>
    <mergeCell ref="X36:Y37"/>
    <mergeCell ref="P28:Q29"/>
    <mergeCell ref="R28:S29"/>
    <mergeCell ref="AD32:AE33"/>
    <mergeCell ref="T28:U29"/>
    <mergeCell ref="V28:W29"/>
    <mergeCell ref="AB28:AC29"/>
    <mergeCell ref="Z22:AA23"/>
    <mergeCell ref="AD36:AE37"/>
    <mergeCell ref="AB34:AC35"/>
    <mergeCell ref="AB36:AC37"/>
    <mergeCell ref="B6:D45"/>
    <mergeCell ref="E30:I37"/>
    <mergeCell ref="J30:K31"/>
    <mergeCell ref="J32:K33"/>
    <mergeCell ref="E38:I45"/>
    <mergeCell ref="J38:K39"/>
    <mergeCell ref="J44:K45"/>
    <mergeCell ref="L44:M45"/>
    <mergeCell ref="N44:O45"/>
    <mergeCell ref="L40:M41"/>
    <mergeCell ref="N40:O41"/>
    <mergeCell ref="L42:M43"/>
    <mergeCell ref="N42:O43"/>
    <mergeCell ref="J40:K41"/>
    <mergeCell ref="J42:K43"/>
    <mergeCell ref="J24:K25"/>
    <mergeCell ref="J26:K27"/>
    <mergeCell ref="J34:K35"/>
    <mergeCell ref="J36:K37"/>
    <mergeCell ref="L38:M39"/>
    <mergeCell ref="N38:O39"/>
    <mergeCell ref="X38:Y39"/>
    <mergeCell ref="Z38:AA39"/>
    <mergeCell ref="P38:Q39"/>
    <mergeCell ref="R38:S39"/>
    <mergeCell ref="R34:S35"/>
    <mergeCell ref="Z36:AA37"/>
    <mergeCell ref="Z40:AA41"/>
    <mergeCell ref="R40:S41"/>
    <mergeCell ref="T40:U41"/>
    <mergeCell ref="V40:W41"/>
    <mergeCell ref="T34:U35"/>
    <mergeCell ref="V34:W35"/>
    <mergeCell ref="X34:Y35"/>
    <mergeCell ref="Z34:AA35"/>
    <mergeCell ref="AD18:AE19"/>
    <mergeCell ref="R18:S19"/>
    <mergeCell ref="X18:Y19"/>
    <mergeCell ref="P20:Q21"/>
    <mergeCell ref="R20:S21"/>
    <mergeCell ref="AB20:AC21"/>
    <mergeCell ref="AB16:AC17"/>
    <mergeCell ref="T16:U17"/>
    <mergeCell ref="V16:W17"/>
    <mergeCell ref="X16:Y17"/>
    <mergeCell ref="Z16:AA17"/>
    <mergeCell ref="T20:U21"/>
    <mergeCell ref="V20:W21"/>
    <mergeCell ref="P16:Q17"/>
    <mergeCell ref="R16:S17"/>
    <mergeCell ref="T18:U19"/>
    <mergeCell ref="V18:W19"/>
    <mergeCell ref="X20:Y21"/>
    <mergeCell ref="Z20:AA21"/>
    <mergeCell ref="P18:Q19"/>
    <mergeCell ref="Z18:AA19"/>
    <mergeCell ref="AB18:AC19"/>
    <mergeCell ref="AD20:AE21"/>
    <mergeCell ref="AD16:AE17"/>
    <mergeCell ref="Z14:AA15"/>
    <mergeCell ref="Z12:AA13"/>
    <mergeCell ref="AL8:AM9"/>
    <mergeCell ref="AL6:AM7"/>
    <mergeCell ref="AJ10:AK11"/>
    <mergeCell ref="AL10:AM11"/>
    <mergeCell ref="Z10:AA11"/>
    <mergeCell ref="AB10:AC11"/>
    <mergeCell ref="AD10:AE11"/>
    <mergeCell ref="AF10:AG11"/>
    <mergeCell ref="AH10:AI11"/>
    <mergeCell ref="Z6:AA7"/>
    <mergeCell ref="AB6:AC7"/>
    <mergeCell ref="AD6:AE7"/>
    <mergeCell ref="AF6:AG7"/>
    <mergeCell ref="AH6:AI7"/>
    <mergeCell ref="Z8:AA9"/>
    <mergeCell ref="AJ6:AK7"/>
    <mergeCell ref="AH12:AI13"/>
    <mergeCell ref="T6:U7"/>
    <mergeCell ref="V6:W7"/>
    <mergeCell ref="X6:Y7"/>
    <mergeCell ref="T14:U15"/>
    <mergeCell ref="T12:U13"/>
    <mergeCell ref="T10:U11"/>
    <mergeCell ref="T8:U9"/>
    <mergeCell ref="V12:W13"/>
    <mergeCell ref="X12:Y13"/>
    <mergeCell ref="V10:W11"/>
    <mergeCell ref="X10:Y11"/>
    <mergeCell ref="V8:W9"/>
    <mergeCell ref="X8:Y9"/>
    <mergeCell ref="V14:W15"/>
    <mergeCell ref="X14:Y15"/>
    <mergeCell ref="P6:Q7"/>
    <mergeCell ref="R6:S7"/>
    <mergeCell ref="P8:Q9"/>
    <mergeCell ref="R8:S9"/>
    <mergeCell ref="L12:M13"/>
    <mergeCell ref="N12:O13"/>
    <mergeCell ref="P12:Q13"/>
    <mergeCell ref="R12:S13"/>
    <mergeCell ref="P10:Q11"/>
    <mergeCell ref="R10:S11"/>
    <mergeCell ref="L6:M7"/>
    <mergeCell ref="L8:M9"/>
    <mergeCell ref="B2:I4"/>
    <mergeCell ref="N6:O7"/>
    <mergeCell ref="L24:M25"/>
    <mergeCell ref="N24:O25"/>
    <mergeCell ref="N14:O15"/>
    <mergeCell ref="N8:O9"/>
    <mergeCell ref="P24:Q25"/>
    <mergeCell ref="R24:S25"/>
    <mergeCell ref="L22:M23"/>
    <mergeCell ref="N22:O23"/>
    <mergeCell ref="P22:Q23"/>
    <mergeCell ref="R22:S23"/>
    <mergeCell ref="E22:I29"/>
    <mergeCell ref="J28:K29"/>
    <mergeCell ref="J22:K23"/>
    <mergeCell ref="L14:M15"/>
    <mergeCell ref="P14:Q15"/>
    <mergeCell ref="R14:S15"/>
    <mergeCell ref="J2:AM4"/>
    <mergeCell ref="V22:W23"/>
    <mergeCell ref="X22:Y23"/>
    <mergeCell ref="AF22:AG23"/>
    <mergeCell ref="AH22:AI23"/>
    <mergeCell ref="E6:I13"/>
    <mergeCell ref="J10:K11"/>
    <mergeCell ref="L10:M11"/>
    <mergeCell ref="N10:O11"/>
    <mergeCell ref="E14:I21"/>
    <mergeCell ref="J14:K15"/>
    <mergeCell ref="J16:K17"/>
    <mergeCell ref="J20:K21"/>
    <mergeCell ref="L20:M21"/>
    <mergeCell ref="N20:O21"/>
    <mergeCell ref="J18:K19"/>
    <mergeCell ref="L18:M19"/>
    <mergeCell ref="N18:O19"/>
    <mergeCell ref="L16:M17"/>
    <mergeCell ref="N16:O17"/>
    <mergeCell ref="J46:O51"/>
    <mergeCell ref="P44:Q45"/>
    <mergeCell ref="R44:S45"/>
    <mergeCell ref="P46:U51"/>
    <mergeCell ref="T44:U45"/>
    <mergeCell ref="V44:W45"/>
    <mergeCell ref="T38:U39"/>
    <mergeCell ref="V38:W39"/>
    <mergeCell ref="N34:O35"/>
    <mergeCell ref="P34:Q35"/>
    <mergeCell ref="L34:M35"/>
    <mergeCell ref="L36:M37"/>
    <mergeCell ref="N36:O37"/>
    <mergeCell ref="P36:Q37"/>
    <mergeCell ref="R36:S37"/>
    <mergeCell ref="T36:U37"/>
    <mergeCell ref="V36:W37"/>
    <mergeCell ref="V46:AA51"/>
    <mergeCell ref="X42:Y43"/>
    <mergeCell ref="Z42:AA43"/>
    <mergeCell ref="X40:Y41"/>
    <mergeCell ref="X44:Y45"/>
    <mergeCell ref="Z44:AA45"/>
    <mergeCell ref="P42:Q43"/>
    <mergeCell ref="AB46:AG51"/>
    <mergeCell ref="AF44:AG45"/>
    <mergeCell ref="AF28:AG29"/>
    <mergeCell ref="AF42:AG43"/>
    <mergeCell ref="AD44:AE45"/>
    <mergeCell ref="AB8:AC9"/>
    <mergeCell ref="AD8:AE9"/>
    <mergeCell ref="AD12:AE13"/>
    <mergeCell ref="AF12:AG13"/>
    <mergeCell ref="AB14:AC15"/>
    <mergeCell ref="AD14:AE15"/>
    <mergeCell ref="AF14:AG15"/>
    <mergeCell ref="AB12:AC13"/>
    <mergeCell ref="AF8:AG9"/>
    <mergeCell ref="AF18:AG19"/>
    <mergeCell ref="AF30:AG31"/>
    <mergeCell ref="AF24:AG25"/>
    <mergeCell ref="AF36:AG37"/>
    <mergeCell ref="AD24:AE25"/>
    <mergeCell ref="AD30:AE31"/>
    <mergeCell ref="AF16:AG17"/>
    <mergeCell ref="AF20:AG21"/>
    <mergeCell ref="AD34:AE35"/>
    <mergeCell ref="AF34:AG35"/>
    <mergeCell ref="AO6:AT13"/>
    <mergeCell ref="AO30:AT37"/>
    <mergeCell ref="AO14:AT21"/>
    <mergeCell ref="AO22:AT29"/>
    <mergeCell ref="AB42:AC43"/>
    <mergeCell ref="AB44:AC45"/>
    <mergeCell ref="AD42:AE43"/>
    <mergeCell ref="AB40:AC41"/>
    <mergeCell ref="AD40:AE41"/>
    <mergeCell ref="AF40:AG41"/>
    <mergeCell ref="AB38:AC39"/>
    <mergeCell ref="AD38:AE39"/>
    <mergeCell ref="AF38:AG39"/>
    <mergeCell ref="AD26:AE27"/>
    <mergeCell ref="AF26:AG27"/>
    <mergeCell ref="AL16:AM17"/>
    <mergeCell ref="AL20:AM21"/>
    <mergeCell ref="AJ18:AK19"/>
    <mergeCell ref="AL18:AM19"/>
    <mergeCell ref="AH18:AI19"/>
    <mergeCell ref="AJ22:AK23"/>
    <mergeCell ref="AL22:AM23"/>
    <mergeCell ref="AH30:AI31"/>
    <mergeCell ref="AJ30:AK31"/>
    <mergeCell ref="AH46:AM51"/>
    <mergeCell ref="AH44:AI45"/>
    <mergeCell ref="AJ28:AK29"/>
    <mergeCell ref="AL28:AM29"/>
    <mergeCell ref="AL44:AM45"/>
    <mergeCell ref="AL12:AM13"/>
    <mergeCell ref="AL14:AM15"/>
    <mergeCell ref="AL42:AM43"/>
    <mergeCell ref="AL38:AM39"/>
    <mergeCell ref="AL40:AM41"/>
    <mergeCell ref="AL30:AM31"/>
    <mergeCell ref="AJ24:AK25"/>
    <mergeCell ref="AH26:AI27"/>
    <mergeCell ref="AJ26:AK27"/>
    <mergeCell ref="AJ34:AK35"/>
    <mergeCell ref="AL34:AM35"/>
    <mergeCell ref="AH28:AI29"/>
    <mergeCell ref="AH24:AI25"/>
    <mergeCell ref="AJ16:AK17"/>
    <mergeCell ref="AJ20:AK21"/>
    <mergeCell ref="AL36:AM37"/>
    <mergeCell ref="AH42:AI43"/>
    <mergeCell ref="AJ44:AK45"/>
    <mergeCell ref="AJ42:AK43"/>
    <mergeCell ref="AJ40:AK41"/>
    <mergeCell ref="AJ38:AK39"/>
    <mergeCell ref="AJ12:AK13"/>
    <mergeCell ref="AJ14:AK15"/>
    <mergeCell ref="AJ8:AK9"/>
    <mergeCell ref="AH16:AI17"/>
    <mergeCell ref="AH20:AI21"/>
    <mergeCell ref="AH32:AI33"/>
    <mergeCell ref="AJ32:AK33"/>
    <mergeCell ref="AH14:AI15"/>
    <mergeCell ref="AH8:AI9"/>
    <mergeCell ref="AJ36:AK37"/>
    <mergeCell ref="AH34:AI35"/>
    <mergeCell ref="AH36:AI37"/>
    <mergeCell ref="AH40:AI41"/>
    <mergeCell ref="AH38:AI39"/>
    <mergeCell ref="L26:M27"/>
    <mergeCell ref="N26:O27"/>
    <mergeCell ref="P26:Q27"/>
    <mergeCell ref="L28:M29"/>
    <mergeCell ref="T32:U33"/>
    <mergeCell ref="V32:W33"/>
    <mergeCell ref="T30:U31"/>
    <mergeCell ref="V30:W31"/>
    <mergeCell ref="X28:Y29"/>
    <mergeCell ref="L32:M33"/>
    <mergeCell ref="N32:O33"/>
    <mergeCell ref="P32:Q33"/>
    <mergeCell ref="R32:S33"/>
    <mergeCell ref="X32:Y33"/>
    <mergeCell ref="R26:S27"/>
    <mergeCell ref="T26:U27"/>
    <mergeCell ref="V26:W27"/>
    <mergeCell ref="X26:Y27"/>
    <mergeCell ref="Z26:AA27"/>
    <mergeCell ref="AB26:AC27"/>
    <mergeCell ref="T22:U23"/>
    <mergeCell ref="AB24:AC25"/>
    <mergeCell ref="AL32:AM33"/>
    <mergeCell ref="AL24:AM25"/>
    <mergeCell ref="AL26:AM27"/>
    <mergeCell ref="AF32:AG33"/>
    <mergeCell ref="AB22:AC23"/>
    <mergeCell ref="X24:Y25"/>
    <mergeCell ref="Z24:AA25"/>
    <mergeCell ref="X30:Y31"/>
    <mergeCell ref="Z30:AA31"/>
    <mergeCell ref="AB30:AC31"/>
    <mergeCell ref="AB32:AC33"/>
    <mergeCell ref="Z28:AA29"/>
    <mergeCell ref="Z32:AA3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6"/>
  <sheetViews>
    <sheetView workbookViewId="0"/>
  </sheetViews>
  <sheetFormatPr baseColWidth="10" defaultColWidth="14.42578125" defaultRowHeight="15" customHeight="1" x14ac:dyDescent="0.25"/>
  <cols>
    <col min="1" max="1" width="9.28515625" customWidth="1"/>
    <col min="2" max="18" width="5" customWidth="1"/>
    <col min="19" max="19" width="7.28515625" customWidth="1"/>
    <col min="20" max="23" width="5" customWidth="1"/>
    <col min="24" max="24" width="7.42578125" customWidth="1"/>
    <col min="25" max="26" width="5" customWidth="1"/>
    <col min="27" max="27" width="9.28515625" customWidth="1"/>
    <col min="28" max="28" width="5" customWidth="1"/>
    <col min="29" max="29" width="6.42578125" customWidth="1"/>
    <col min="30" max="33" width="5" customWidth="1"/>
    <col min="34" max="34" width="7.42578125" customWidth="1"/>
    <col min="35" max="39" width="5" customWidth="1"/>
    <col min="40" max="40" width="9.28515625" customWidth="1"/>
    <col min="41" max="46" width="5" customWidth="1"/>
    <col min="47" max="61" width="9.2851562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68" t="s">
        <v>129</v>
      </c>
      <c r="C2" s="165"/>
      <c r="D2" s="165"/>
      <c r="E2" s="165"/>
      <c r="F2" s="165"/>
      <c r="G2" s="165"/>
      <c r="H2" s="165"/>
      <c r="I2" s="165"/>
      <c r="J2" s="256" t="s">
        <v>15</v>
      </c>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19"/>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65"/>
      <c r="C3" s="165"/>
      <c r="D3" s="165"/>
      <c r="E3" s="165"/>
      <c r="F3" s="165"/>
      <c r="G3" s="165"/>
      <c r="H3" s="165"/>
      <c r="I3" s="165"/>
      <c r="J3" s="258"/>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259"/>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65"/>
      <c r="C4" s="165"/>
      <c r="D4" s="165"/>
      <c r="E4" s="165"/>
      <c r="F4" s="165"/>
      <c r="G4" s="165"/>
      <c r="H4" s="165"/>
      <c r="I4" s="165"/>
      <c r="J4" s="216"/>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21"/>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62" t="s">
        <v>114</v>
      </c>
      <c r="C6" s="257"/>
      <c r="D6" s="215"/>
      <c r="E6" s="263" t="s">
        <v>115</v>
      </c>
      <c r="F6" s="239"/>
      <c r="G6" s="239"/>
      <c r="H6" s="239"/>
      <c r="I6" s="223"/>
      <c r="J6" s="46" t="str">
        <f ca="1">IF(AND('MATRIZ DE RIESGOS '!$Y$10="Muy Alta",'MATRIZ DE RIESGOS '!$AA$10="Leve"),CONCATENATE("R1C",'MATRIZ DE RIESGOS '!$O$10),"")</f>
        <v/>
      </c>
      <c r="K6" s="47" t="str">
        <f ca="1">IF(AND('MATRIZ DE RIESGOS '!$Y$11="Muy Alta",'MATRIZ DE RIESGOS '!$AA$11="Leve"),CONCATENATE("R1C",'MATRIZ DE RIESGOS '!$O$11),"")</f>
        <v/>
      </c>
      <c r="L6" s="47" t="str">
        <f ca="1">IF(AND('MATRIZ DE RIESGOS '!$Y$12="Muy Alta",'MATRIZ DE RIESGOS '!$AA$12="Leve"),CONCATENATE("R1C",'MATRIZ DE RIESGOS '!$O$12),"")</f>
        <v/>
      </c>
      <c r="M6" s="47" t="str">
        <f ca="1">IF(AND('MATRIZ DE RIESGOS '!$Y$13="Muy Alta",'MATRIZ DE RIESGOS '!$AA$13="Leve"),CONCATENATE("R1C",'MATRIZ DE RIESGOS '!$O$13),"")</f>
        <v/>
      </c>
      <c r="N6" s="47" t="str">
        <f ca="1">IF(AND('MATRIZ DE RIESGOS '!$Y$14="Muy Alta",'MATRIZ DE RIESGOS '!$AA$14="Leve"),CONCATENATE("R1C",'MATRIZ DE RIESGOS '!$O$14),"")</f>
        <v/>
      </c>
      <c r="O6" s="48" t="str">
        <f ca="1">IF(AND('MATRIZ DE RIESGOS '!$Y$17="Muy Alta",'MATRIZ DE RIESGOS '!$AA$17="Leve"),CONCATENATE("R1C",'MATRIZ DE RIESGOS '!$O$17),"")</f>
        <v/>
      </c>
      <c r="P6" s="46" t="str">
        <f ca="1">IF(AND('MATRIZ DE RIESGOS '!$Y$10="Muy Alta",'MATRIZ DE RIESGOS '!$AA$10="Menor"),CONCATENATE("R1C",'MATRIZ DE RIESGOS '!$O$10),"")</f>
        <v/>
      </c>
      <c r="Q6" s="47" t="str">
        <f ca="1">IF(AND('MATRIZ DE RIESGOS '!$Y$11="Muy Alta",'MATRIZ DE RIESGOS '!$AA$11="Menor"),CONCATENATE("R1C",'MATRIZ DE RIESGOS '!$O$11),"")</f>
        <v/>
      </c>
      <c r="R6" s="47" t="str">
        <f ca="1">IF(AND('MATRIZ DE RIESGOS '!$Y$12="Muy Alta",'MATRIZ DE RIESGOS '!$AA$12="Menor"),CONCATENATE("R1C",'MATRIZ DE RIESGOS '!$O$12),"")</f>
        <v/>
      </c>
      <c r="S6" s="47" t="str">
        <f ca="1">IF(AND('MATRIZ DE RIESGOS '!$Y$13="Muy Alta",'MATRIZ DE RIESGOS '!$AA$13="Menor"),CONCATENATE("R1C",'MATRIZ DE RIESGOS '!$O$13),"")</f>
        <v/>
      </c>
      <c r="T6" s="47" t="str">
        <f ca="1">IF(AND('MATRIZ DE RIESGOS '!$Y$14="Muy Alta",'MATRIZ DE RIESGOS '!$AA$14="Menor"),CONCATENATE("R1C",'MATRIZ DE RIESGOS '!$O$14),"")</f>
        <v/>
      </c>
      <c r="U6" s="48" t="str">
        <f ca="1">IF(AND('MATRIZ DE RIESGOS '!$Y$17="Muy Alta",'MATRIZ DE RIESGOS '!$AA$17="Menor"),CONCATENATE("R1C",'MATRIZ DE RIESGOS '!$O$17),"")</f>
        <v/>
      </c>
      <c r="V6" s="46" t="str">
        <f ca="1">IF(AND('MATRIZ DE RIESGOS '!$Y$10="Muy Alta",'MATRIZ DE RIESGOS '!$AA$10="Moderado"),CONCATENATE("R1C",'MATRIZ DE RIESGOS '!$O$10),"")</f>
        <v/>
      </c>
      <c r="W6" s="47" t="str">
        <f ca="1">IF(AND('MATRIZ DE RIESGOS '!$Y$11="Muy Alta",'MATRIZ DE RIESGOS '!$AA$11="Moderado"),CONCATENATE("R1C",'MATRIZ DE RIESGOS '!$O$11),"")</f>
        <v/>
      </c>
      <c r="X6" s="47" t="str">
        <f ca="1">IF(AND('MATRIZ DE RIESGOS '!$Y$12="Muy Alta",'MATRIZ DE RIESGOS '!$AA$12="Moderado"),CONCATENATE("R1C",'MATRIZ DE RIESGOS '!$O$12),"")</f>
        <v/>
      </c>
      <c r="Y6" s="47" t="str">
        <f ca="1">IF(AND('MATRIZ DE RIESGOS '!$Y$13="Muy Alta",'MATRIZ DE RIESGOS '!$AA$13="Moderado"),CONCATENATE("R1C",'MATRIZ DE RIESGOS '!$O$13),"")</f>
        <v/>
      </c>
      <c r="Z6" s="47" t="str">
        <f ca="1">IF(AND('MATRIZ DE RIESGOS '!$Y$14="Muy Alta",'MATRIZ DE RIESGOS '!$AA$14="Moderado"),CONCATENATE("R1C",'MATRIZ DE RIESGOS '!$O$14),"")</f>
        <v/>
      </c>
      <c r="AA6" s="48" t="str">
        <f ca="1">IF(AND('MATRIZ DE RIESGOS '!$Y$17="Muy Alta",'MATRIZ DE RIESGOS '!$AA$17="Moderado"),CONCATENATE("R1C",'MATRIZ DE RIESGOS '!$O$17),"")</f>
        <v/>
      </c>
      <c r="AB6" s="46" t="str">
        <f ca="1">IF(AND('MATRIZ DE RIESGOS '!$Y$10="Muy Alta",'MATRIZ DE RIESGOS '!$AA$10="Mayor"),CONCATENATE("R1C",'MATRIZ DE RIESGOS '!$O$10),"")</f>
        <v/>
      </c>
      <c r="AC6" s="47" t="str">
        <f ca="1">IF(AND('MATRIZ DE RIESGOS '!$Y$11="Muy Alta",'MATRIZ DE RIESGOS '!$AA$11="Mayor"),CONCATENATE("R1C",'MATRIZ DE RIESGOS '!$O$11),"")</f>
        <v/>
      </c>
      <c r="AD6" s="47" t="str">
        <f ca="1">IF(AND('MATRIZ DE RIESGOS '!$Y$12="Muy Alta",'MATRIZ DE RIESGOS '!$AA$12="Mayor"),CONCATENATE("R1C",'MATRIZ DE RIESGOS '!$O$12),"")</f>
        <v/>
      </c>
      <c r="AE6" s="47" t="str">
        <f ca="1">IF(AND('MATRIZ DE RIESGOS '!$Y$13="Muy Alta",'MATRIZ DE RIESGOS '!$AA$13="Mayor"),CONCATENATE("R1C",'MATRIZ DE RIESGOS '!$O$13),"")</f>
        <v/>
      </c>
      <c r="AF6" s="47" t="str">
        <f ca="1">IF(AND('MATRIZ DE RIESGOS '!$Y$14="Muy Alta",'MATRIZ DE RIESGOS '!$AA$14="Mayor"),CONCATENATE("R1C",'MATRIZ DE RIESGOS '!$O$14),"")</f>
        <v/>
      </c>
      <c r="AG6" s="48" t="str">
        <f ca="1">IF(AND('MATRIZ DE RIESGOS '!$Y$17="Muy Alta",'MATRIZ DE RIESGOS '!$AA$17="Mayor"),CONCATENATE("R1C",'MATRIZ DE RIESGOS '!$O$17),"")</f>
        <v/>
      </c>
      <c r="AH6" s="49" t="str">
        <f ca="1">IF(AND('MATRIZ DE RIESGOS '!$Y$10="Muy Alta",'MATRIZ DE RIESGOS '!$AA$10="Catastrófico"),CONCATENATE("R1C",'MATRIZ DE RIESGOS '!$O$10),"")</f>
        <v/>
      </c>
      <c r="AI6" s="50" t="str">
        <f ca="1">IF(AND('MATRIZ DE RIESGOS '!$Y$11="Muy Alta",'MATRIZ DE RIESGOS '!$AA$11="Catastrófico"),CONCATENATE("R1C",'MATRIZ DE RIESGOS '!$O$11),"")</f>
        <v/>
      </c>
      <c r="AJ6" s="50" t="str">
        <f ca="1">IF(AND('MATRIZ DE RIESGOS '!$Y$12="Muy Alta",'MATRIZ DE RIESGOS '!$AA$12="Catastrófico"),CONCATENATE("R1C",'MATRIZ DE RIESGOS '!$O$12),"")</f>
        <v/>
      </c>
      <c r="AK6" s="50" t="str">
        <f ca="1">IF(AND('MATRIZ DE RIESGOS '!$Y$13="Muy Alta",'MATRIZ DE RIESGOS '!$AA$13="Catastrófico"),CONCATENATE("R1C",'MATRIZ DE RIESGOS '!$O$13),"")</f>
        <v/>
      </c>
      <c r="AL6" s="50" t="str">
        <f ca="1">IF(AND('MATRIZ DE RIESGOS '!$Y$14="Muy Alta",'MATRIZ DE RIESGOS '!$AA$14="Catastrófico"),CONCATENATE("R1C",'MATRIZ DE RIESGOS '!$O$14),"")</f>
        <v/>
      </c>
      <c r="AM6" s="51" t="str">
        <f ca="1">IF(AND('MATRIZ DE RIESGOS '!$Y$17="Muy Alta",'MATRIZ DE RIESGOS '!$AA$17="Catastrófico"),CONCATENATE("R1C",'MATRIZ DE RIESGOS '!$O$17),"")</f>
        <v/>
      </c>
      <c r="AN6" s="1"/>
      <c r="AO6" s="266" t="s">
        <v>116</v>
      </c>
      <c r="AP6" s="242"/>
      <c r="AQ6" s="242"/>
      <c r="AR6" s="242"/>
      <c r="AS6" s="242"/>
      <c r="AT6" s="243"/>
      <c r="AU6" s="1"/>
      <c r="AV6" s="1"/>
      <c r="AW6" s="1"/>
      <c r="AX6" s="1"/>
      <c r="AY6" s="1"/>
      <c r="AZ6" s="1"/>
      <c r="BA6" s="1"/>
      <c r="BB6" s="1"/>
      <c r="BC6" s="1"/>
      <c r="BD6" s="1"/>
      <c r="BE6" s="1"/>
      <c r="BF6" s="1"/>
      <c r="BG6" s="1"/>
      <c r="BH6" s="1"/>
      <c r="BI6" s="1"/>
    </row>
    <row r="7" spans="1:61" ht="15" customHeight="1" x14ac:dyDescent="0.25">
      <c r="A7" s="1"/>
      <c r="B7" s="258"/>
      <c r="C7" s="165"/>
      <c r="D7" s="166"/>
      <c r="E7" s="177"/>
      <c r="F7" s="165"/>
      <c r="G7" s="165"/>
      <c r="H7" s="165"/>
      <c r="I7" s="166"/>
      <c r="J7" s="52" t="str">
        <f ca="1">IF(AND('MATRIZ DE RIESGOS '!$Y$18="Muy Alta",'MATRIZ DE RIESGOS '!$AA$18="Leve"),CONCATENATE("R2C",'MATRIZ DE RIESGOS '!$O$18),"")</f>
        <v/>
      </c>
      <c r="K7" s="53" t="str">
        <f ca="1">IF(AND('MATRIZ DE RIESGOS '!$Y$19="Muy Alta",'MATRIZ DE RIESGOS '!$AA$19="Leve"),CONCATENATE("R2C",'MATRIZ DE RIESGOS '!$O$19),"")</f>
        <v/>
      </c>
      <c r="L7" s="53" t="str">
        <f ca="1">IF(AND('MATRIZ DE RIESGOS '!$Y$20="Muy Alta",'MATRIZ DE RIESGOS '!$AA$20="Leve"),CONCATENATE("R2C",'MATRIZ DE RIESGOS '!$O$20),"")</f>
        <v/>
      </c>
      <c r="M7" s="53" t="str">
        <f ca="1">IF(AND('MATRIZ DE RIESGOS '!$Y$21="Muy Alta",'MATRIZ DE RIESGOS '!$AA$21="Leve"),CONCATENATE("R2C",'MATRIZ DE RIESGOS '!$O$21),"")</f>
        <v/>
      </c>
      <c r="N7" s="53" t="str">
        <f ca="1">IF(AND('MATRIZ DE RIESGOS '!$Y$22="Muy Alta",'MATRIZ DE RIESGOS '!$AA$22="Leve"),CONCATENATE("R2C",'MATRIZ DE RIESGOS '!$O$22),"")</f>
        <v/>
      </c>
      <c r="O7" s="54" t="str">
        <f>IF(AND('MATRIZ DE RIESGOS '!$Y$26="Muy Alta",'MATRIZ DE RIESGOS '!$AA$26="Leve"),CONCATENATE("R2C",'MATRIZ DE RIESGOS '!$O$26),"")</f>
        <v/>
      </c>
      <c r="P7" s="52" t="str">
        <f ca="1">IF(AND('MATRIZ DE RIESGOS '!$Y$18="Muy Alta",'MATRIZ DE RIESGOS '!$AA$18="Menor"),CONCATENATE("R2C",'MATRIZ DE RIESGOS '!$O$18),"")</f>
        <v/>
      </c>
      <c r="Q7" s="53" t="str">
        <f ca="1">IF(AND('MATRIZ DE RIESGOS '!$Y$19="Muy Alta",'MATRIZ DE RIESGOS '!$AA$19="Menor"),CONCATENATE("R2C",'MATRIZ DE RIESGOS '!$O$19),"")</f>
        <v/>
      </c>
      <c r="R7" s="53" t="str">
        <f ca="1">IF(AND('MATRIZ DE RIESGOS '!$Y$20="Muy Alta",'MATRIZ DE RIESGOS '!$AA$20="Menor"),CONCATENATE("R2C",'MATRIZ DE RIESGOS '!$O$20),"")</f>
        <v/>
      </c>
      <c r="S7" s="53" t="str">
        <f ca="1">IF(AND('MATRIZ DE RIESGOS '!$Y$21="Muy Alta",'MATRIZ DE RIESGOS '!$AA$21="Menor"),CONCATENATE("R2C",'MATRIZ DE RIESGOS '!$O$21),"")</f>
        <v/>
      </c>
      <c r="T7" s="53" t="str">
        <f ca="1">IF(AND('MATRIZ DE RIESGOS '!$Y$22="Muy Alta",'MATRIZ DE RIESGOS '!$AA$22="Menor"),CONCATENATE("R2C",'MATRIZ DE RIESGOS '!$O$22),"")</f>
        <v/>
      </c>
      <c r="U7" s="54" t="str">
        <f>IF(AND('MATRIZ DE RIESGOS '!$Y$26="Muy Alta",'MATRIZ DE RIESGOS '!$AA$26="Menor"),CONCATENATE("R2C",'MATRIZ DE RIESGOS '!$O$26),"")</f>
        <v/>
      </c>
      <c r="V7" s="52" t="str">
        <f ca="1">IF(AND('MATRIZ DE RIESGOS '!$Y$18="Muy Alta",'MATRIZ DE RIESGOS '!$AA$18="Moderado"),CONCATENATE("R2C",'MATRIZ DE RIESGOS '!$O$18),"")</f>
        <v/>
      </c>
      <c r="W7" s="53" t="str">
        <f ca="1">IF(AND('MATRIZ DE RIESGOS '!$Y$19="Muy Alta",'MATRIZ DE RIESGOS '!$AA$19="Moderado"),CONCATENATE("R2C",'MATRIZ DE RIESGOS '!$O$19),"")</f>
        <v/>
      </c>
      <c r="X7" s="53" t="str">
        <f ca="1">IF(AND('MATRIZ DE RIESGOS '!$Y$20="Muy Alta",'MATRIZ DE RIESGOS '!$AA$20="Moderado"),CONCATENATE("R2C",'MATRIZ DE RIESGOS '!$O$20),"")</f>
        <v/>
      </c>
      <c r="Y7" s="53" t="str">
        <f ca="1">IF(AND('MATRIZ DE RIESGOS '!$Y$21="Muy Alta",'MATRIZ DE RIESGOS '!$AA$21="Moderado"),CONCATENATE("R2C",'MATRIZ DE RIESGOS '!$O$21),"")</f>
        <v/>
      </c>
      <c r="Z7" s="53" t="str">
        <f ca="1">IF(AND('MATRIZ DE RIESGOS '!$Y$22="Muy Alta",'MATRIZ DE RIESGOS '!$AA$22="Moderado"),CONCATENATE("R2C",'MATRIZ DE RIESGOS '!$O$22),"")</f>
        <v/>
      </c>
      <c r="AA7" s="54" t="str">
        <f>IF(AND('MATRIZ DE RIESGOS '!$Y$26="Muy Alta",'MATRIZ DE RIESGOS '!$AA$26="Moderado"),CONCATENATE("R2C",'MATRIZ DE RIESGOS '!$O$26),"")</f>
        <v/>
      </c>
      <c r="AB7" s="52" t="str">
        <f ca="1">IF(AND('MATRIZ DE RIESGOS '!$Y$18="Muy Alta",'MATRIZ DE RIESGOS '!$AA$18="Mayor"),CONCATENATE("R2C",'MATRIZ DE RIESGOS '!$O$18),"")</f>
        <v/>
      </c>
      <c r="AC7" s="53" t="str">
        <f ca="1">IF(AND('MATRIZ DE RIESGOS '!$Y$19="Muy Alta",'MATRIZ DE RIESGOS '!$AA$19="Mayor"),CONCATENATE("R2C",'MATRIZ DE RIESGOS '!$O$19),"")</f>
        <v/>
      </c>
      <c r="AD7" s="53" t="str">
        <f ca="1">IF(AND('MATRIZ DE RIESGOS '!$Y$20="Muy Alta",'MATRIZ DE RIESGOS '!$AA$20="Mayor"),CONCATENATE("R2C",'MATRIZ DE RIESGOS '!$O$20),"")</f>
        <v/>
      </c>
      <c r="AE7" s="53" t="str">
        <f ca="1">IF(AND('MATRIZ DE RIESGOS '!$Y$21="Muy Alta",'MATRIZ DE RIESGOS '!$AA$21="Mayor"),CONCATENATE("R2C",'MATRIZ DE RIESGOS '!$O$21),"")</f>
        <v/>
      </c>
      <c r="AF7" s="53" t="str">
        <f ca="1">IF(AND('MATRIZ DE RIESGOS '!$Y$22="Muy Alta",'MATRIZ DE RIESGOS '!$AA$22="Mayor"),CONCATENATE("R2C",'MATRIZ DE RIESGOS '!$O$22),"")</f>
        <v/>
      </c>
      <c r="AG7" s="54" t="str">
        <f>IF(AND('MATRIZ DE RIESGOS '!$Y$26="Muy Alta",'MATRIZ DE RIESGOS '!$AA$26="Mayor"),CONCATENATE("R2C",'MATRIZ DE RIESGOS '!$O$26),"")</f>
        <v/>
      </c>
      <c r="AH7" s="55" t="str">
        <f ca="1">IF(AND('MATRIZ DE RIESGOS '!$Y$18="Muy Alta",'MATRIZ DE RIESGOS '!$AA$18="Catastrófico"),CONCATENATE("R2C",'MATRIZ DE RIESGOS '!$O$18),"")</f>
        <v/>
      </c>
      <c r="AI7" s="56" t="str">
        <f ca="1">IF(AND('MATRIZ DE RIESGOS '!$Y$19="Muy Alta",'MATRIZ DE RIESGOS '!$AA$19="Catastrófico"),CONCATENATE("R2C",'MATRIZ DE RIESGOS '!$O$19),"")</f>
        <v/>
      </c>
      <c r="AJ7" s="56" t="str">
        <f ca="1">IF(AND('MATRIZ DE RIESGOS '!$Y$20="Muy Alta",'MATRIZ DE RIESGOS '!$AA$20="Catastrófico"),CONCATENATE("R2C",'MATRIZ DE RIESGOS '!$O$20),"")</f>
        <v/>
      </c>
      <c r="AK7" s="56" t="str">
        <f ca="1">IF(AND('MATRIZ DE RIESGOS '!$Y$21="Muy Alta",'MATRIZ DE RIESGOS '!$AA$21="Catastrófico"),CONCATENATE("R2C",'MATRIZ DE RIESGOS '!$O$21),"")</f>
        <v/>
      </c>
      <c r="AL7" s="56" t="str">
        <f ca="1">IF(AND('MATRIZ DE RIESGOS '!$Y$22="Muy Alta",'MATRIZ DE RIESGOS '!$AA$22="Catastrófico"),CONCATENATE("R2C",'MATRIZ DE RIESGOS '!$O$22),"")</f>
        <v/>
      </c>
      <c r="AM7" s="57" t="str">
        <f>IF(AND('MATRIZ DE RIESGOS '!$Y$26="Muy Alta",'MATRIZ DE RIESGOS '!$AA$26="Catastrófico"),CONCATENATE("R2C",'MATRIZ DE RIESGOS '!$O$26),"")</f>
        <v/>
      </c>
      <c r="AN7" s="1"/>
      <c r="AO7" s="244"/>
      <c r="AP7" s="165"/>
      <c r="AQ7" s="165"/>
      <c r="AR7" s="165"/>
      <c r="AS7" s="165"/>
      <c r="AT7" s="245"/>
      <c r="AU7" s="1"/>
      <c r="AV7" s="1"/>
      <c r="AW7" s="1"/>
      <c r="AX7" s="1"/>
      <c r="AY7" s="1"/>
      <c r="AZ7" s="1"/>
      <c r="BA7" s="1"/>
      <c r="BB7" s="1"/>
      <c r="BC7" s="1"/>
      <c r="BD7" s="1"/>
      <c r="BE7" s="1"/>
      <c r="BF7" s="1"/>
      <c r="BG7" s="1"/>
      <c r="BH7" s="1"/>
      <c r="BI7" s="1"/>
    </row>
    <row r="8" spans="1:61" ht="15" customHeight="1" x14ac:dyDescent="0.25">
      <c r="A8" s="1"/>
      <c r="B8" s="258"/>
      <c r="C8" s="165"/>
      <c r="D8" s="166"/>
      <c r="E8" s="177"/>
      <c r="F8" s="165"/>
      <c r="G8" s="165"/>
      <c r="H8" s="165"/>
      <c r="I8" s="166"/>
      <c r="J8" s="52" t="str">
        <f ca="1">IF(AND('MATRIZ DE RIESGOS '!$Y$27="Muy Alta",'MATRIZ DE RIESGOS '!$AA$27="Leve"),CONCATENATE("R3C",'MATRIZ DE RIESGOS '!$O$27),"")</f>
        <v/>
      </c>
      <c r="K8" s="53" t="str">
        <f ca="1">IF(AND('MATRIZ DE RIESGOS '!$Y$28="Muy Alta",'MATRIZ DE RIESGOS '!$AA$28="Leve"),CONCATENATE("R3C",'MATRIZ DE RIESGOS '!$O$28),"")</f>
        <v/>
      </c>
      <c r="L8" s="53" t="str">
        <f ca="1">IF(AND('MATRIZ DE RIESGOS '!$Y$29="Muy Alta",'MATRIZ DE RIESGOS '!$AA$29="Leve"),CONCATENATE("R3C",'MATRIZ DE RIESGOS '!$O$29),"")</f>
        <v/>
      </c>
      <c r="M8" s="53" t="str">
        <f>IF(AND('MATRIZ DE RIESGOS '!$Y$30="Muy Alta",'MATRIZ DE RIESGOS '!$AA$30="Leve"),CONCATENATE("R3C",'MATRIZ DE RIESGOS '!$O$30),"")</f>
        <v/>
      </c>
      <c r="N8" s="53" t="str">
        <f>IF(AND('MATRIZ DE RIESGOS '!$Y$31="Muy Alta",'MATRIZ DE RIESGOS '!$AA$31="Leve"),CONCATENATE("R3C",'MATRIZ DE RIESGOS '!$O$31),"")</f>
        <v/>
      </c>
      <c r="O8" s="54" t="str">
        <f>IF(AND('MATRIZ DE RIESGOS '!$Y$32="Muy Alta",'MATRIZ DE RIESGOS '!$AA$32="Leve"),CONCATENATE("R3C",'MATRIZ DE RIESGOS '!$O$32),"")</f>
        <v/>
      </c>
      <c r="P8" s="52" t="str">
        <f ca="1">IF(AND('MATRIZ DE RIESGOS '!$Y$27="Muy Alta",'MATRIZ DE RIESGOS '!$AA$27="Menor"),CONCATENATE("R3C",'MATRIZ DE RIESGOS '!$O$27),"")</f>
        <v/>
      </c>
      <c r="Q8" s="53" t="str">
        <f ca="1">IF(AND('MATRIZ DE RIESGOS '!$Y$28="Muy Alta",'MATRIZ DE RIESGOS '!$AA$28="Menor"),CONCATENATE("R3C",'MATRIZ DE RIESGOS '!$O$28),"")</f>
        <v/>
      </c>
      <c r="R8" s="53" t="str">
        <f ca="1">IF(AND('MATRIZ DE RIESGOS '!$Y$29="Muy Alta",'MATRIZ DE RIESGOS '!$AA$29="Menor"),CONCATENATE("R3C",'MATRIZ DE RIESGOS '!$O$29),"")</f>
        <v/>
      </c>
      <c r="S8" s="53" t="str">
        <f>IF(AND('MATRIZ DE RIESGOS '!$Y$30="Muy Alta",'MATRIZ DE RIESGOS '!$AA$30="Menor"),CONCATENATE("R3C",'MATRIZ DE RIESGOS '!$O$30),"")</f>
        <v/>
      </c>
      <c r="T8" s="53" t="str">
        <f>IF(AND('MATRIZ DE RIESGOS '!$Y$31="Muy Alta",'MATRIZ DE RIESGOS '!$AA$31="Menor"),CONCATENATE("R3C",'MATRIZ DE RIESGOS '!$O$31),"")</f>
        <v/>
      </c>
      <c r="U8" s="54" t="str">
        <f>IF(AND('MATRIZ DE RIESGOS '!$Y$32="Muy Alta",'MATRIZ DE RIESGOS '!$AA$32="Menor"),CONCATENATE("R3C",'MATRIZ DE RIESGOS '!$O$32),"")</f>
        <v/>
      </c>
      <c r="V8" s="52" t="str">
        <f ca="1">IF(AND('MATRIZ DE RIESGOS '!$Y$27="Muy Alta",'MATRIZ DE RIESGOS '!$AA$27="Moderado"),CONCATENATE("R3C",'MATRIZ DE RIESGOS '!$O$27),"")</f>
        <v/>
      </c>
      <c r="W8" s="53" t="str">
        <f ca="1">IF(AND('MATRIZ DE RIESGOS '!$Y$28="Muy Alta",'MATRIZ DE RIESGOS '!$AA$28="Moderado"),CONCATENATE("R3C",'MATRIZ DE RIESGOS '!$O$28),"")</f>
        <v/>
      </c>
      <c r="X8" s="53" t="str">
        <f ca="1">IF(AND('MATRIZ DE RIESGOS '!$Y$29="Muy Alta",'MATRIZ DE RIESGOS '!$AA$29="Moderado"),CONCATENATE("R3C",'MATRIZ DE RIESGOS '!$O$29),"")</f>
        <v/>
      </c>
      <c r="Y8" s="53" t="str">
        <f>IF(AND('MATRIZ DE RIESGOS '!$Y$30="Muy Alta",'MATRIZ DE RIESGOS '!$AA$30="Moderado"),CONCATENATE("R3C",'MATRIZ DE RIESGOS '!$O$30),"")</f>
        <v/>
      </c>
      <c r="Z8" s="53" t="str">
        <f>IF(AND('MATRIZ DE RIESGOS '!$Y$31="Muy Alta",'MATRIZ DE RIESGOS '!$AA$31="Moderado"),CONCATENATE("R3C",'MATRIZ DE RIESGOS '!$O$31),"")</f>
        <v/>
      </c>
      <c r="AA8" s="54" t="str">
        <f>IF(AND('MATRIZ DE RIESGOS '!$Y$32="Muy Alta",'MATRIZ DE RIESGOS '!$AA$32="Moderado"),CONCATENATE("R3C",'MATRIZ DE RIESGOS '!$O$32),"")</f>
        <v/>
      </c>
      <c r="AB8" s="52" t="str">
        <f ca="1">IF(AND('MATRIZ DE RIESGOS '!$Y$27="Muy Alta",'MATRIZ DE RIESGOS '!$AA$27="Mayor"),CONCATENATE("R3C",'MATRIZ DE RIESGOS '!$O$27),"")</f>
        <v/>
      </c>
      <c r="AC8" s="53" t="str">
        <f ca="1">IF(AND('MATRIZ DE RIESGOS '!$Y$28="Muy Alta",'MATRIZ DE RIESGOS '!$AA$28="Mayor"),CONCATENATE("R3C",'MATRIZ DE RIESGOS '!$O$28),"")</f>
        <v/>
      </c>
      <c r="AD8" s="53" t="str">
        <f ca="1">IF(AND('MATRIZ DE RIESGOS '!$Y$29="Muy Alta",'MATRIZ DE RIESGOS '!$AA$29="Mayor"),CONCATENATE("R3C",'MATRIZ DE RIESGOS '!$O$29),"")</f>
        <v/>
      </c>
      <c r="AE8" s="53" t="str">
        <f>IF(AND('MATRIZ DE RIESGOS '!$Y$30="Muy Alta",'MATRIZ DE RIESGOS '!$AA$30="Mayor"),CONCATENATE("R3C",'MATRIZ DE RIESGOS '!$O$30),"")</f>
        <v/>
      </c>
      <c r="AF8" s="53" t="str">
        <f>IF(AND('MATRIZ DE RIESGOS '!$Y$31="Muy Alta",'MATRIZ DE RIESGOS '!$AA$31="Mayor"),CONCATENATE("R3C",'MATRIZ DE RIESGOS '!$O$31),"")</f>
        <v/>
      </c>
      <c r="AG8" s="54" t="str">
        <f>IF(AND('MATRIZ DE RIESGOS '!$Y$32="Muy Alta",'MATRIZ DE RIESGOS '!$AA$32="Mayor"),CONCATENATE("R3C",'MATRIZ DE RIESGOS '!$O$32),"")</f>
        <v/>
      </c>
      <c r="AH8" s="55" t="str">
        <f ca="1">IF(AND('MATRIZ DE RIESGOS '!$Y$27="Muy Alta",'MATRIZ DE RIESGOS '!$AA$27="Catastrófico"),CONCATENATE("R3C",'MATRIZ DE RIESGOS '!$O$27),"")</f>
        <v/>
      </c>
      <c r="AI8" s="56" t="str">
        <f ca="1">IF(AND('MATRIZ DE RIESGOS '!$Y$28="Muy Alta",'MATRIZ DE RIESGOS '!$AA$28="Catastrófico"),CONCATENATE("R3C",'MATRIZ DE RIESGOS '!$O$28),"")</f>
        <v/>
      </c>
      <c r="AJ8" s="56" t="str">
        <f ca="1">IF(AND('MATRIZ DE RIESGOS '!$Y$29="Muy Alta",'MATRIZ DE RIESGOS '!$AA$29="Catastrófico"),CONCATENATE("R3C",'MATRIZ DE RIESGOS '!$O$29),"")</f>
        <v/>
      </c>
      <c r="AK8" s="56" t="str">
        <f>IF(AND('MATRIZ DE RIESGOS '!$Y$30="Muy Alta",'MATRIZ DE RIESGOS '!$AA$30="Catastrófico"),CONCATENATE("R3C",'MATRIZ DE RIESGOS '!$O$30),"")</f>
        <v/>
      </c>
      <c r="AL8" s="56" t="str">
        <f>IF(AND('MATRIZ DE RIESGOS '!$Y$31="Muy Alta",'MATRIZ DE RIESGOS '!$AA$31="Catastrófico"),CONCATENATE("R3C",'MATRIZ DE RIESGOS '!$O$31),"")</f>
        <v/>
      </c>
      <c r="AM8" s="57" t="str">
        <f>IF(AND('MATRIZ DE RIESGOS '!$Y$32="Muy Alta",'MATRIZ DE RIESGOS '!$AA$32="Catastrófico"),CONCATENATE("R3C",'MATRIZ DE RIESGOS '!$O$32),"")</f>
        <v/>
      </c>
      <c r="AN8" s="1"/>
      <c r="AO8" s="244"/>
      <c r="AP8" s="165"/>
      <c r="AQ8" s="165"/>
      <c r="AR8" s="165"/>
      <c r="AS8" s="165"/>
      <c r="AT8" s="245"/>
      <c r="AU8" s="1"/>
      <c r="AV8" s="1"/>
      <c r="AW8" s="1"/>
      <c r="AX8" s="1"/>
      <c r="AY8" s="1"/>
      <c r="AZ8" s="1"/>
      <c r="BA8" s="1"/>
      <c r="BB8" s="1"/>
      <c r="BC8" s="1"/>
      <c r="BD8" s="1"/>
      <c r="BE8" s="1"/>
      <c r="BF8" s="1"/>
      <c r="BG8" s="1"/>
      <c r="BH8" s="1"/>
      <c r="BI8" s="1"/>
    </row>
    <row r="9" spans="1:61" ht="15" customHeight="1" x14ac:dyDescent="0.25">
      <c r="A9" s="1"/>
      <c r="B9" s="258"/>
      <c r="C9" s="165"/>
      <c r="D9" s="166"/>
      <c r="E9" s="177"/>
      <c r="F9" s="165"/>
      <c r="G9" s="165"/>
      <c r="H9" s="165"/>
      <c r="I9" s="166"/>
      <c r="J9" s="52" t="str">
        <f ca="1">IF(AND('MATRIZ DE RIESGOS '!$Y$33="Muy Alta",'MATRIZ DE RIESGOS '!$AA$33="Leve"),CONCATENATE("R4C",'MATRIZ DE RIESGOS '!$O$33),"")</f>
        <v/>
      </c>
      <c r="K9" s="53" t="str">
        <f ca="1">IF(AND('MATRIZ DE RIESGOS '!$Y$34="Muy Alta",'MATRIZ DE RIESGOS '!$AA$34="Leve"),CONCATENATE("R4C",'MATRIZ DE RIESGOS '!$O$34),"")</f>
        <v/>
      </c>
      <c r="L9" s="53" t="str">
        <f ca="1">IF(AND('MATRIZ DE RIESGOS '!$Y$35="Muy Alta",'MATRIZ DE RIESGOS '!$AA$35="Leve"),CONCATENATE("R4C",'MATRIZ DE RIESGOS '!$O$35),"")</f>
        <v/>
      </c>
      <c r="M9" s="53" t="str">
        <f ca="1">IF(AND('MATRIZ DE RIESGOS '!$Y$36="Muy Alta",'MATRIZ DE RIESGOS '!$AA$36="Leve"),CONCATENATE("R4C",'MATRIZ DE RIESGOS '!$O$36),"")</f>
        <v/>
      </c>
      <c r="N9" s="53" t="str">
        <f ca="1">IF(AND('MATRIZ DE RIESGOS '!$Y$37="Muy Alta",'MATRIZ DE RIESGOS '!$AA$37="Leve"),CONCATENATE("R4C",'MATRIZ DE RIESGOS '!$O$37),"")</f>
        <v/>
      </c>
      <c r="O9" s="54" t="str">
        <f>IF(AND('MATRIZ DE RIESGOS '!$Y$39="Muy Alta",'MATRIZ DE RIESGOS '!$AA$39="Leve"),CONCATENATE("R4C",'MATRIZ DE RIESGOS '!$O$39),"")</f>
        <v/>
      </c>
      <c r="P9" s="52" t="str">
        <f ca="1">IF(AND('MATRIZ DE RIESGOS '!$Y$33="Muy Alta",'MATRIZ DE RIESGOS '!$AA$33="Menor"),CONCATENATE("R4C",'MATRIZ DE RIESGOS '!$O$33),"")</f>
        <v/>
      </c>
      <c r="Q9" s="53" t="str">
        <f ca="1">IF(AND('MATRIZ DE RIESGOS '!$Y$34="Muy Alta",'MATRIZ DE RIESGOS '!$AA$34="Menor"),CONCATENATE("R4C",'MATRIZ DE RIESGOS '!$O$34),"")</f>
        <v/>
      </c>
      <c r="R9" s="53" t="str">
        <f ca="1">IF(AND('MATRIZ DE RIESGOS '!$Y$35="Muy Alta",'MATRIZ DE RIESGOS '!$AA$35="Menor"),CONCATENATE("R4C",'MATRIZ DE RIESGOS '!$O$35),"")</f>
        <v/>
      </c>
      <c r="S9" s="53" t="str">
        <f ca="1">IF(AND('MATRIZ DE RIESGOS '!$Y$36="Muy Alta",'MATRIZ DE RIESGOS '!$AA$36="Menor"),CONCATENATE("R4C",'MATRIZ DE RIESGOS '!$O$36),"")</f>
        <v/>
      </c>
      <c r="T9" s="53" t="str">
        <f ca="1">IF(AND('MATRIZ DE RIESGOS '!$Y$37="Muy Alta",'MATRIZ DE RIESGOS '!$AA$37="Menor"),CONCATENATE("R4C",'MATRIZ DE RIESGOS '!$O$37),"")</f>
        <v/>
      </c>
      <c r="U9" s="54" t="str">
        <f>IF(AND('MATRIZ DE RIESGOS '!$Y$39="Muy Alta",'MATRIZ DE RIESGOS '!$AA$39="Menor"),CONCATENATE("R4C",'MATRIZ DE RIESGOS '!$O$39),"")</f>
        <v/>
      </c>
      <c r="V9" s="52" t="str">
        <f ca="1">IF(AND('MATRIZ DE RIESGOS '!$Y$33="Muy Alta",'MATRIZ DE RIESGOS '!$AA$33="Moderado"),CONCATENATE("R4C",'MATRIZ DE RIESGOS '!$O$33),"")</f>
        <v/>
      </c>
      <c r="W9" s="53" t="str">
        <f ca="1">IF(AND('MATRIZ DE RIESGOS '!$Y$34="Muy Alta",'MATRIZ DE RIESGOS '!$AA$34="Moderado"),CONCATENATE("R4C",'MATRIZ DE RIESGOS '!$O$34),"")</f>
        <v/>
      </c>
      <c r="X9" s="53" t="str">
        <f ca="1">IF(AND('MATRIZ DE RIESGOS '!$Y$35="Muy Alta",'MATRIZ DE RIESGOS '!$AA$35="Moderado"),CONCATENATE("R4C",'MATRIZ DE RIESGOS '!$O$35),"")</f>
        <v/>
      </c>
      <c r="Y9" s="53" t="str">
        <f ca="1">IF(AND('MATRIZ DE RIESGOS '!$Y$36="Muy Alta",'MATRIZ DE RIESGOS '!$AA$36="Moderado"),CONCATENATE("R4C",'MATRIZ DE RIESGOS '!$O$36),"")</f>
        <v/>
      </c>
      <c r="Z9" s="53" t="str">
        <f ca="1">IF(AND('MATRIZ DE RIESGOS '!$Y$37="Muy Alta",'MATRIZ DE RIESGOS '!$AA$37="Moderado"),CONCATENATE("R4C",'MATRIZ DE RIESGOS '!$O$37),"")</f>
        <v/>
      </c>
      <c r="AA9" s="54" t="str">
        <f>IF(AND('MATRIZ DE RIESGOS '!$Y$39="Muy Alta",'MATRIZ DE RIESGOS '!$AA$39="Moderado"),CONCATENATE("R4C",'MATRIZ DE RIESGOS '!$O$39),"")</f>
        <v/>
      </c>
      <c r="AB9" s="52" t="str">
        <f ca="1">IF(AND('MATRIZ DE RIESGOS '!$Y$33="Muy Alta",'MATRIZ DE RIESGOS '!$AA$33="Mayor"),CONCATENATE("R4C",'MATRIZ DE RIESGOS '!$O$33),"")</f>
        <v/>
      </c>
      <c r="AC9" s="53" t="str">
        <f ca="1">IF(AND('MATRIZ DE RIESGOS '!$Y$34="Muy Alta",'MATRIZ DE RIESGOS '!$AA$34="Mayor"),CONCATENATE("R4C",'MATRIZ DE RIESGOS '!$O$34),"")</f>
        <v/>
      </c>
      <c r="AD9" s="53" t="str">
        <f ca="1">IF(AND('MATRIZ DE RIESGOS '!$Y$35="Muy Alta",'MATRIZ DE RIESGOS '!$AA$35="Mayor"),CONCATENATE("R4C",'MATRIZ DE RIESGOS '!$O$35),"")</f>
        <v/>
      </c>
      <c r="AE9" s="53" t="str">
        <f ca="1">IF(AND('MATRIZ DE RIESGOS '!$Y$36="Muy Alta",'MATRIZ DE RIESGOS '!$AA$36="Mayor"),CONCATENATE("R4C",'MATRIZ DE RIESGOS '!$O$36),"")</f>
        <v/>
      </c>
      <c r="AF9" s="53" t="str">
        <f ca="1">IF(AND('MATRIZ DE RIESGOS '!$Y$37="Muy Alta",'MATRIZ DE RIESGOS '!$AA$37="Mayor"),CONCATENATE("R4C",'MATRIZ DE RIESGOS '!$O$37),"")</f>
        <v/>
      </c>
      <c r="AG9" s="54" t="str">
        <f>IF(AND('MATRIZ DE RIESGOS '!$Y$39="Muy Alta",'MATRIZ DE RIESGOS '!$AA$39="Mayor"),CONCATENATE("R4C",'MATRIZ DE RIESGOS '!$O$39),"")</f>
        <v/>
      </c>
      <c r="AH9" s="55" t="str">
        <f ca="1">IF(AND('MATRIZ DE RIESGOS '!$Y$33="Muy Alta",'MATRIZ DE RIESGOS '!$AA$33="Catastrófico"),CONCATENATE("R4C",'MATRIZ DE RIESGOS '!$O$33),"")</f>
        <v/>
      </c>
      <c r="AI9" s="56" t="str">
        <f ca="1">IF(AND('MATRIZ DE RIESGOS '!$Y$34="Muy Alta",'MATRIZ DE RIESGOS '!$AA$34="Catastrófico"),CONCATENATE("R4C",'MATRIZ DE RIESGOS '!$O$34),"")</f>
        <v/>
      </c>
      <c r="AJ9" s="56" t="str">
        <f ca="1">IF(AND('MATRIZ DE RIESGOS '!$Y$35="Muy Alta",'MATRIZ DE RIESGOS '!$AA$35="Catastrófico"),CONCATENATE("R4C",'MATRIZ DE RIESGOS '!$O$35),"")</f>
        <v/>
      </c>
      <c r="AK9" s="56" t="str">
        <f ca="1">IF(AND('MATRIZ DE RIESGOS '!$Y$36="Muy Alta",'MATRIZ DE RIESGOS '!$AA$36="Catastrófico"),CONCATENATE("R4C",'MATRIZ DE RIESGOS '!$O$36),"")</f>
        <v/>
      </c>
      <c r="AL9" s="56" t="str">
        <f ca="1">IF(AND('MATRIZ DE RIESGOS '!$Y$37="Muy Alta",'MATRIZ DE RIESGOS '!$AA$37="Catastrófico"),CONCATENATE("R4C",'MATRIZ DE RIESGOS '!$O$37),"")</f>
        <v/>
      </c>
      <c r="AM9" s="57" t="str">
        <f>IF(AND('MATRIZ DE RIESGOS '!$Y$39="Muy Alta",'MATRIZ DE RIESGOS '!$AA$39="Catastrófico"),CONCATENATE("R4C",'MATRIZ DE RIESGOS '!$O$39),"")</f>
        <v/>
      </c>
      <c r="AN9" s="1"/>
      <c r="AO9" s="244"/>
      <c r="AP9" s="165"/>
      <c r="AQ9" s="165"/>
      <c r="AR9" s="165"/>
      <c r="AS9" s="165"/>
      <c r="AT9" s="245"/>
      <c r="AU9" s="1"/>
      <c r="AV9" s="1"/>
      <c r="AW9" s="1"/>
      <c r="AX9" s="1"/>
      <c r="AY9" s="1"/>
      <c r="AZ9" s="1"/>
      <c r="BA9" s="1"/>
      <c r="BB9" s="1"/>
      <c r="BC9" s="1"/>
      <c r="BD9" s="1"/>
      <c r="BE9" s="1"/>
      <c r="BF9" s="1"/>
      <c r="BG9" s="1"/>
      <c r="BH9" s="1"/>
      <c r="BI9" s="1"/>
    </row>
    <row r="10" spans="1:61" ht="15" customHeight="1" x14ac:dyDescent="0.25">
      <c r="A10" s="1"/>
      <c r="B10" s="258"/>
      <c r="C10" s="165"/>
      <c r="D10" s="166"/>
      <c r="E10" s="177"/>
      <c r="F10" s="165"/>
      <c r="G10" s="165"/>
      <c r="H10" s="165"/>
      <c r="I10" s="166"/>
      <c r="J10" s="52" t="str">
        <f ca="1">IF(AND('MATRIZ DE RIESGOS '!$Y$40="Muy Alta",'MATRIZ DE RIESGOS '!$AA$40="Leve"),CONCATENATE("R5C",'MATRIZ DE RIESGOS '!$O$40),"")</f>
        <v/>
      </c>
      <c r="K10" s="53" t="str">
        <f ca="1">IF(AND('MATRIZ DE RIESGOS '!$Y$41="Muy Alta",'MATRIZ DE RIESGOS '!$AA$41="Leve"),CONCATENATE("R5C",'MATRIZ DE RIESGOS '!$O$41),"")</f>
        <v/>
      </c>
      <c r="L10" s="53" t="str">
        <f ca="1">IF(AND('MATRIZ DE RIESGOS '!$Y$42="Muy Alta",'MATRIZ DE RIESGOS '!$AA$42="Leve"),CONCATENATE("R5C",'MATRIZ DE RIESGOS '!$O$42),"")</f>
        <v/>
      </c>
      <c r="M10" s="53" t="str">
        <f ca="1">IF(AND('MATRIZ DE RIESGOS '!$Y$43="Muy Alta",'MATRIZ DE RIESGOS '!$AA$43="Leve"),CONCATENATE("R5C",'MATRIZ DE RIESGOS '!$O$43),"")</f>
        <v/>
      </c>
      <c r="N10" s="53" t="str">
        <f>IF(AND('MATRIZ DE RIESGOS '!$Y$44="Muy Alta",'MATRIZ DE RIESGOS '!$AA$44="Leve"),CONCATENATE("R5C",'MATRIZ DE RIESGOS '!$O$44),"")</f>
        <v/>
      </c>
      <c r="O10" s="54" t="str">
        <f>IF(AND('MATRIZ DE RIESGOS '!$Y$45="Muy Alta",'MATRIZ DE RIESGOS '!$AA$45="Leve"),CONCATENATE("R5C",'MATRIZ DE RIESGOS '!$O$45),"")</f>
        <v/>
      </c>
      <c r="P10" s="52" t="str">
        <f ca="1">IF(AND('MATRIZ DE RIESGOS '!$Y$40="Muy Alta",'MATRIZ DE RIESGOS '!$AA$40="Menor"),CONCATENATE("R5C",'MATRIZ DE RIESGOS '!$O$40),"")</f>
        <v/>
      </c>
      <c r="Q10" s="53" t="str">
        <f ca="1">IF(AND('MATRIZ DE RIESGOS '!$Y$41="Muy Alta",'MATRIZ DE RIESGOS '!$AA$41="Menor"),CONCATENATE("R5C",'MATRIZ DE RIESGOS '!$O$41),"")</f>
        <v/>
      </c>
      <c r="R10" s="53" t="str">
        <f ca="1">IF(AND('MATRIZ DE RIESGOS '!$Y$42="Muy Alta",'MATRIZ DE RIESGOS '!$AA$42="Menor"),CONCATENATE("R5C",'MATRIZ DE RIESGOS '!$O$42),"")</f>
        <v/>
      </c>
      <c r="S10" s="53" t="str">
        <f ca="1">IF(AND('MATRIZ DE RIESGOS '!$Y$43="Muy Alta",'MATRIZ DE RIESGOS '!$AA$43="Menor"),CONCATENATE("R5C",'MATRIZ DE RIESGOS '!$O$43),"")</f>
        <v/>
      </c>
      <c r="T10" s="53" t="str">
        <f>IF(AND('MATRIZ DE RIESGOS '!$Y$44="Muy Alta",'MATRIZ DE RIESGOS '!$AA$44="Menor"),CONCATENATE("R5C",'MATRIZ DE RIESGOS '!$O$44),"")</f>
        <v/>
      </c>
      <c r="U10" s="54" t="str">
        <f>IF(AND('MATRIZ DE RIESGOS '!$Y$45="Muy Alta",'MATRIZ DE RIESGOS '!$AA$45="Menor"),CONCATENATE("R5C",'MATRIZ DE RIESGOS '!$O$45),"")</f>
        <v/>
      </c>
      <c r="V10" s="52" t="str">
        <f ca="1">IF(AND('MATRIZ DE RIESGOS '!$Y$40="Muy Alta",'MATRIZ DE RIESGOS '!$AA$40="Moderado"),CONCATENATE("R5C",'MATRIZ DE RIESGOS '!$O$40),"")</f>
        <v/>
      </c>
      <c r="W10" s="53" t="str">
        <f ca="1">IF(AND('MATRIZ DE RIESGOS '!$Y$41="Muy Alta",'MATRIZ DE RIESGOS '!$AA$41="Moderado"),CONCATENATE("R5C",'MATRIZ DE RIESGOS '!$O$41),"")</f>
        <v/>
      </c>
      <c r="X10" s="53" t="str">
        <f ca="1">IF(AND('MATRIZ DE RIESGOS '!$Y$42="Muy Alta",'MATRIZ DE RIESGOS '!$AA$42="Moderado"),CONCATENATE("R5C",'MATRIZ DE RIESGOS '!$O$42),"")</f>
        <v/>
      </c>
      <c r="Y10" s="53" t="str">
        <f ca="1">IF(AND('MATRIZ DE RIESGOS '!$Y$43="Muy Alta",'MATRIZ DE RIESGOS '!$AA$43="Moderado"),CONCATENATE("R5C",'MATRIZ DE RIESGOS '!$O$43),"")</f>
        <v/>
      </c>
      <c r="Z10" s="53" t="str">
        <f>IF(AND('MATRIZ DE RIESGOS '!$Y$44="Muy Alta",'MATRIZ DE RIESGOS '!$AA$44="Moderado"),CONCATENATE("R5C",'MATRIZ DE RIESGOS '!$O$44),"")</f>
        <v/>
      </c>
      <c r="AA10" s="54" t="str">
        <f>IF(AND('MATRIZ DE RIESGOS '!$Y$45="Muy Alta",'MATRIZ DE RIESGOS '!$AA$45="Moderado"),CONCATENATE("R5C",'MATRIZ DE RIESGOS '!$O$45),"")</f>
        <v/>
      </c>
      <c r="AB10" s="52" t="str">
        <f ca="1">IF(AND('MATRIZ DE RIESGOS '!$Y$40="Muy Alta",'MATRIZ DE RIESGOS '!$AA$40="Mayor"),CONCATENATE("R5C",'MATRIZ DE RIESGOS '!$O$40),"")</f>
        <v/>
      </c>
      <c r="AC10" s="53" t="str">
        <f ca="1">IF(AND('MATRIZ DE RIESGOS '!$Y$41="Muy Alta",'MATRIZ DE RIESGOS '!$AA$41="Mayor"),CONCATENATE("R5C",'MATRIZ DE RIESGOS '!$O$41),"")</f>
        <v/>
      </c>
      <c r="AD10" s="53" t="str">
        <f ca="1">IF(AND('MATRIZ DE RIESGOS '!$Y$42="Muy Alta",'MATRIZ DE RIESGOS '!$AA$42="Mayor"),CONCATENATE("R5C",'MATRIZ DE RIESGOS '!$O$42),"")</f>
        <v/>
      </c>
      <c r="AE10" s="53" t="str">
        <f ca="1">IF(AND('MATRIZ DE RIESGOS '!$Y$43="Muy Alta",'MATRIZ DE RIESGOS '!$AA$43="Mayor"),CONCATENATE("R5C",'MATRIZ DE RIESGOS '!$O$43),"")</f>
        <v/>
      </c>
      <c r="AF10" s="53" t="str">
        <f>IF(AND('MATRIZ DE RIESGOS '!$Y$44="Muy Alta",'MATRIZ DE RIESGOS '!$AA$44="Mayor"),CONCATENATE("R5C",'MATRIZ DE RIESGOS '!$O$44),"")</f>
        <v/>
      </c>
      <c r="AG10" s="54" t="str">
        <f>IF(AND('MATRIZ DE RIESGOS '!$Y$45="Muy Alta",'MATRIZ DE RIESGOS '!$AA$45="Mayor"),CONCATENATE("R5C",'MATRIZ DE RIESGOS '!$O$45),"")</f>
        <v/>
      </c>
      <c r="AH10" s="55" t="str">
        <f ca="1">IF(AND('MATRIZ DE RIESGOS '!$Y$40="Muy Alta",'MATRIZ DE RIESGOS '!$AA$40="Catastrófico"),CONCATENATE("R5C",'MATRIZ DE RIESGOS '!$O$40),"")</f>
        <v/>
      </c>
      <c r="AI10" s="56" t="str">
        <f ca="1">IF(AND('MATRIZ DE RIESGOS '!$Y$41="Muy Alta",'MATRIZ DE RIESGOS '!$AA$41="Catastrófico"),CONCATENATE("R5C",'MATRIZ DE RIESGOS '!$O$41),"")</f>
        <v/>
      </c>
      <c r="AJ10" s="56" t="str">
        <f ca="1">IF(AND('MATRIZ DE RIESGOS '!$Y$42="Muy Alta",'MATRIZ DE RIESGOS '!$AA$42="Catastrófico"),CONCATENATE("R5C",'MATRIZ DE RIESGOS '!$O$42),"")</f>
        <v/>
      </c>
      <c r="AK10" s="56" t="str">
        <f ca="1">IF(AND('MATRIZ DE RIESGOS '!$Y$43="Muy Alta",'MATRIZ DE RIESGOS '!$AA$43="Catastrófico"),CONCATENATE("R5C",'MATRIZ DE RIESGOS '!$O$43),"")</f>
        <v/>
      </c>
      <c r="AL10" s="56" t="str">
        <f>IF(AND('MATRIZ DE RIESGOS '!$Y$44="Muy Alta",'MATRIZ DE RIESGOS '!$AA$44="Catastrófico"),CONCATENATE("R5C",'MATRIZ DE RIESGOS '!$O$44),"")</f>
        <v/>
      </c>
      <c r="AM10" s="57" t="str">
        <f>IF(AND('MATRIZ DE RIESGOS '!$Y$45="Muy Alta",'MATRIZ DE RIESGOS '!$AA$45="Catastrófico"),CONCATENATE("R5C",'MATRIZ DE RIESGOS '!$O$45),"")</f>
        <v/>
      </c>
      <c r="AN10" s="1"/>
      <c r="AO10" s="244"/>
      <c r="AP10" s="165"/>
      <c r="AQ10" s="165"/>
      <c r="AR10" s="165"/>
      <c r="AS10" s="165"/>
      <c r="AT10" s="245"/>
      <c r="AU10" s="1"/>
      <c r="AV10" s="1"/>
      <c r="AW10" s="1"/>
      <c r="AX10" s="1"/>
      <c r="AY10" s="1"/>
      <c r="AZ10" s="1"/>
      <c r="BA10" s="1"/>
      <c r="BB10" s="1"/>
      <c r="BC10" s="1"/>
      <c r="BD10" s="1"/>
      <c r="BE10" s="1"/>
      <c r="BF10" s="1"/>
      <c r="BG10" s="1"/>
      <c r="BH10" s="1"/>
      <c r="BI10" s="1"/>
    </row>
    <row r="11" spans="1:61" ht="15" customHeight="1" x14ac:dyDescent="0.25">
      <c r="A11" s="1"/>
      <c r="B11" s="258"/>
      <c r="C11" s="165"/>
      <c r="D11" s="166"/>
      <c r="E11" s="177"/>
      <c r="F11" s="165"/>
      <c r="G11" s="165"/>
      <c r="H11" s="165"/>
      <c r="I11" s="166"/>
      <c r="J11" s="52" t="str">
        <f>IF(AND('MATRIZ DE RIESGOS '!$Y$46="Muy Alta",'MATRIZ DE RIESGOS '!$AA$46="Leve"),CONCATENATE("R6C",'MATRIZ DE RIESGOS '!$O$46),"")</f>
        <v/>
      </c>
      <c r="K11" s="53" t="str">
        <f>IF(AND('MATRIZ DE RIESGOS '!$Y$47="Muy Alta",'MATRIZ DE RIESGOS '!$AA$47="Leve"),CONCATENATE("R6C",'MATRIZ DE RIESGOS '!$O$47),"")</f>
        <v/>
      </c>
      <c r="L11" s="53" t="str">
        <f>IF(AND('MATRIZ DE RIESGOS '!$Y$48="Muy Alta",'MATRIZ DE RIESGOS '!$AA$48="Leve"),CONCATENATE("R6C",'MATRIZ DE RIESGOS '!$O$48),"")</f>
        <v/>
      </c>
      <c r="M11" s="53" t="str">
        <f>IF(AND('MATRIZ DE RIESGOS '!$Y$49="Muy Alta",'MATRIZ DE RIESGOS '!$AA$49="Leve"),CONCATENATE("R6C",'MATRIZ DE RIESGOS '!$O$49),"")</f>
        <v/>
      </c>
      <c r="N11" s="53" t="str">
        <f>IF(AND('MATRIZ DE RIESGOS '!$Y$50="Muy Alta",'MATRIZ DE RIESGOS '!$AA$50="Leve"),CONCATENATE("R6C",'MATRIZ DE RIESGOS '!$O$50),"")</f>
        <v/>
      </c>
      <c r="O11" s="54" t="str">
        <f>IF(AND('MATRIZ DE RIESGOS '!$Y$51="Muy Alta",'MATRIZ DE RIESGOS '!$AA$51="Leve"),CONCATENATE("R6C",'MATRIZ DE RIESGOS '!$O$51),"")</f>
        <v/>
      </c>
      <c r="P11" s="52" t="str">
        <f>IF(AND('MATRIZ DE RIESGOS '!$Y$46="Muy Alta",'MATRIZ DE RIESGOS '!$AA$46="Menor"),CONCATENATE("R6C",'MATRIZ DE RIESGOS '!$O$46),"")</f>
        <v/>
      </c>
      <c r="Q11" s="53" t="str">
        <f>IF(AND('MATRIZ DE RIESGOS '!$Y$47="Muy Alta",'MATRIZ DE RIESGOS '!$AA$47="Menor"),CONCATENATE("R6C",'MATRIZ DE RIESGOS '!$O$47),"")</f>
        <v/>
      </c>
      <c r="R11" s="53" t="str">
        <f>IF(AND('MATRIZ DE RIESGOS '!$Y$48="Muy Alta",'MATRIZ DE RIESGOS '!$AA$48="Menor"),CONCATENATE("R6C",'MATRIZ DE RIESGOS '!$O$48),"")</f>
        <v/>
      </c>
      <c r="S11" s="53" t="str">
        <f>IF(AND('MATRIZ DE RIESGOS '!$Y$49="Muy Alta",'MATRIZ DE RIESGOS '!$AA$49="Menor"),CONCATENATE("R6C",'MATRIZ DE RIESGOS '!$O$49),"")</f>
        <v/>
      </c>
      <c r="T11" s="53" t="str">
        <f>IF(AND('MATRIZ DE RIESGOS '!$Y$50="Muy Alta",'MATRIZ DE RIESGOS '!$AA$50="Menor"),CONCATENATE("R6C",'MATRIZ DE RIESGOS '!$O$50),"")</f>
        <v/>
      </c>
      <c r="U11" s="54" t="str">
        <f>IF(AND('MATRIZ DE RIESGOS '!$Y$51="Muy Alta",'MATRIZ DE RIESGOS '!$AA$51="Menor"),CONCATENATE("R6C",'MATRIZ DE RIESGOS '!$O$51),"")</f>
        <v/>
      </c>
      <c r="V11" s="52" t="str">
        <f>IF(AND('MATRIZ DE RIESGOS '!$Y$46="Muy Alta",'MATRIZ DE RIESGOS '!$AA$46="Moderado"),CONCATENATE("R6C",'MATRIZ DE RIESGOS '!$O$46),"")</f>
        <v/>
      </c>
      <c r="W11" s="53" t="str">
        <f>IF(AND('MATRIZ DE RIESGOS '!$Y$47="Muy Alta",'MATRIZ DE RIESGOS '!$AA$47="Moderado"),CONCATENATE("R6C",'MATRIZ DE RIESGOS '!$O$47),"")</f>
        <v/>
      </c>
      <c r="X11" s="53" t="str">
        <f>IF(AND('MATRIZ DE RIESGOS '!$Y$48="Muy Alta",'MATRIZ DE RIESGOS '!$AA$48="Moderado"),CONCATENATE("R6C",'MATRIZ DE RIESGOS '!$O$48),"")</f>
        <v/>
      </c>
      <c r="Y11" s="53" t="str">
        <f>IF(AND('MATRIZ DE RIESGOS '!$Y$49="Muy Alta",'MATRIZ DE RIESGOS '!$AA$49="Moderado"),CONCATENATE("R6C",'MATRIZ DE RIESGOS '!$O$49),"")</f>
        <v/>
      </c>
      <c r="Z11" s="53" t="str">
        <f>IF(AND('MATRIZ DE RIESGOS '!$Y$50="Muy Alta",'MATRIZ DE RIESGOS '!$AA$50="Moderado"),CONCATENATE("R6C",'MATRIZ DE RIESGOS '!$O$50),"")</f>
        <v/>
      </c>
      <c r="AA11" s="54" t="str">
        <f>IF(AND('MATRIZ DE RIESGOS '!$Y$51="Muy Alta",'MATRIZ DE RIESGOS '!$AA$51="Moderado"),CONCATENATE("R6C",'MATRIZ DE RIESGOS '!$O$51),"")</f>
        <v/>
      </c>
      <c r="AB11" s="52" t="str">
        <f>IF(AND('MATRIZ DE RIESGOS '!$Y$46="Muy Alta",'MATRIZ DE RIESGOS '!$AA$46="Mayor"),CONCATENATE("R6C",'MATRIZ DE RIESGOS '!$O$46),"")</f>
        <v/>
      </c>
      <c r="AC11" s="53" t="str">
        <f>IF(AND('MATRIZ DE RIESGOS '!$Y$47="Muy Alta",'MATRIZ DE RIESGOS '!$AA$47="Mayor"),CONCATENATE("R6C",'MATRIZ DE RIESGOS '!$O$47),"")</f>
        <v/>
      </c>
      <c r="AD11" s="53" t="str">
        <f>IF(AND('MATRIZ DE RIESGOS '!$Y$48="Muy Alta",'MATRIZ DE RIESGOS '!$AA$48="Mayor"),CONCATENATE("R6C",'MATRIZ DE RIESGOS '!$O$48),"")</f>
        <v/>
      </c>
      <c r="AE11" s="53" t="str">
        <f>IF(AND('MATRIZ DE RIESGOS '!$Y$49="Muy Alta",'MATRIZ DE RIESGOS '!$AA$49="Mayor"),CONCATENATE("R6C",'MATRIZ DE RIESGOS '!$O$49),"")</f>
        <v/>
      </c>
      <c r="AF11" s="53" t="str">
        <f>IF(AND('MATRIZ DE RIESGOS '!$Y$50="Muy Alta",'MATRIZ DE RIESGOS '!$AA$50="Mayor"),CONCATENATE("R6C",'MATRIZ DE RIESGOS '!$O$50),"")</f>
        <v/>
      </c>
      <c r="AG11" s="54" t="str">
        <f>IF(AND('MATRIZ DE RIESGOS '!$Y$51="Muy Alta",'MATRIZ DE RIESGOS '!$AA$51="Mayor"),CONCATENATE("R6C",'MATRIZ DE RIESGOS '!$O$51),"")</f>
        <v/>
      </c>
      <c r="AH11" s="55" t="str">
        <f>IF(AND('MATRIZ DE RIESGOS '!$Y$46="Muy Alta",'MATRIZ DE RIESGOS '!$AA$46="Catastrófico"),CONCATENATE("R6C",'MATRIZ DE RIESGOS '!$O$46),"")</f>
        <v/>
      </c>
      <c r="AI11" s="56" t="str">
        <f>IF(AND('MATRIZ DE RIESGOS '!$Y$47="Muy Alta",'MATRIZ DE RIESGOS '!$AA$47="Catastrófico"),CONCATENATE("R6C",'MATRIZ DE RIESGOS '!$O$47),"")</f>
        <v/>
      </c>
      <c r="AJ11" s="56" t="str">
        <f>IF(AND('MATRIZ DE RIESGOS '!$Y$48="Muy Alta",'MATRIZ DE RIESGOS '!$AA$48="Catastrófico"),CONCATENATE("R6C",'MATRIZ DE RIESGOS '!$O$48),"")</f>
        <v/>
      </c>
      <c r="AK11" s="56" t="str">
        <f>IF(AND('MATRIZ DE RIESGOS '!$Y$49="Muy Alta",'MATRIZ DE RIESGOS '!$AA$49="Catastrófico"),CONCATENATE("R6C",'MATRIZ DE RIESGOS '!$O$49),"")</f>
        <v/>
      </c>
      <c r="AL11" s="56" t="str">
        <f>IF(AND('MATRIZ DE RIESGOS '!$Y$50="Muy Alta",'MATRIZ DE RIESGOS '!$AA$50="Catastrófico"),CONCATENATE("R6C",'MATRIZ DE RIESGOS '!$O$50),"")</f>
        <v/>
      </c>
      <c r="AM11" s="57" t="str">
        <f>IF(AND('MATRIZ DE RIESGOS '!$Y$51="Muy Alta",'MATRIZ DE RIESGOS '!$AA$51="Catastrófico"),CONCATENATE("R6C",'MATRIZ DE RIESGOS '!$O$51),"")</f>
        <v/>
      </c>
      <c r="AN11" s="1"/>
      <c r="AO11" s="244"/>
      <c r="AP11" s="165"/>
      <c r="AQ11" s="165"/>
      <c r="AR11" s="165"/>
      <c r="AS11" s="165"/>
      <c r="AT11" s="245"/>
      <c r="AU11" s="1"/>
      <c r="AV11" s="1"/>
      <c r="AW11" s="1"/>
      <c r="AX11" s="1"/>
      <c r="AY11" s="1"/>
      <c r="AZ11" s="1"/>
      <c r="BA11" s="1"/>
      <c r="BB11" s="1"/>
      <c r="BC11" s="1"/>
      <c r="BD11" s="1"/>
      <c r="BE11" s="1"/>
      <c r="BF11" s="1"/>
      <c r="BG11" s="1"/>
      <c r="BH11" s="1"/>
      <c r="BI11" s="1"/>
    </row>
    <row r="12" spans="1:61" ht="15" customHeight="1" x14ac:dyDescent="0.25">
      <c r="A12" s="1"/>
      <c r="B12" s="258"/>
      <c r="C12" s="165"/>
      <c r="D12" s="166"/>
      <c r="E12" s="177"/>
      <c r="F12" s="165"/>
      <c r="G12" s="165"/>
      <c r="H12" s="165"/>
      <c r="I12" s="166"/>
      <c r="J12" s="52" t="str">
        <f>IF(AND('MATRIZ DE RIESGOS '!$Y$52="Muy Alta",'MATRIZ DE RIESGOS '!$AA$52="Leve"),CONCATENATE("R7C",'MATRIZ DE RIESGOS '!$O$52),"")</f>
        <v/>
      </c>
      <c r="K12" s="53" t="str">
        <f>IF(AND('MATRIZ DE RIESGOS '!$Y$53="Muy Alta",'MATRIZ DE RIESGOS '!$AA$53="Leve"),CONCATENATE("R7C",'MATRIZ DE RIESGOS '!$O$53),"")</f>
        <v/>
      </c>
      <c r="L12" s="53" t="str">
        <f>IF(AND('MATRIZ DE RIESGOS '!$Y$54="Muy Alta",'MATRIZ DE RIESGOS '!$AA$54="Leve"),CONCATENATE("R7C",'MATRIZ DE RIESGOS '!$O$54),"")</f>
        <v/>
      </c>
      <c r="M12" s="53" t="str">
        <f>IF(AND('MATRIZ DE RIESGOS '!$Y$55="Muy Alta",'MATRIZ DE RIESGOS '!$AA$55="Leve"),CONCATENATE("R7C",'MATRIZ DE RIESGOS '!$O$55),"")</f>
        <v/>
      </c>
      <c r="N12" s="53" t="str">
        <f>IF(AND('MATRIZ DE RIESGOS '!$Y$56="Muy Alta",'MATRIZ DE RIESGOS '!$AA$56="Leve"),CONCATENATE("R7C",'MATRIZ DE RIESGOS '!$O$56),"")</f>
        <v/>
      </c>
      <c r="O12" s="54" t="str">
        <f>IF(AND('MATRIZ DE RIESGOS '!$Y$57="Muy Alta",'MATRIZ DE RIESGOS '!$AA$57="Leve"),CONCATENATE("R7C",'MATRIZ DE RIESGOS '!$O$57),"")</f>
        <v/>
      </c>
      <c r="P12" s="52" t="str">
        <f>IF(AND('MATRIZ DE RIESGOS '!$Y$52="Muy Alta",'MATRIZ DE RIESGOS '!$AA$52="Menor"),CONCATENATE("R7C",'MATRIZ DE RIESGOS '!$O$52),"")</f>
        <v/>
      </c>
      <c r="Q12" s="53" t="str">
        <f>IF(AND('MATRIZ DE RIESGOS '!$Y$53="Muy Alta",'MATRIZ DE RIESGOS '!$AA$53="Menor"),CONCATENATE("R7C",'MATRIZ DE RIESGOS '!$O$53),"")</f>
        <v/>
      </c>
      <c r="R12" s="53" t="str">
        <f>IF(AND('MATRIZ DE RIESGOS '!$Y$54="Muy Alta",'MATRIZ DE RIESGOS '!$AA$54="Menor"),CONCATENATE("R7C",'MATRIZ DE RIESGOS '!$O$54),"")</f>
        <v/>
      </c>
      <c r="S12" s="53" t="str">
        <f>IF(AND('MATRIZ DE RIESGOS '!$Y$55="Muy Alta",'MATRIZ DE RIESGOS '!$AA$55="Menor"),CONCATENATE("R7C",'MATRIZ DE RIESGOS '!$O$55),"")</f>
        <v/>
      </c>
      <c r="T12" s="53" t="str">
        <f>IF(AND('MATRIZ DE RIESGOS '!$Y$56="Muy Alta",'MATRIZ DE RIESGOS '!$AA$56="Menor"),CONCATENATE("R7C",'MATRIZ DE RIESGOS '!$O$56),"")</f>
        <v/>
      </c>
      <c r="U12" s="54" t="str">
        <f>IF(AND('MATRIZ DE RIESGOS '!$Y$57="Muy Alta",'MATRIZ DE RIESGOS '!$AA$57="Menor"),CONCATENATE("R7C",'MATRIZ DE RIESGOS '!$O$57),"")</f>
        <v/>
      </c>
      <c r="V12" s="52" t="str">
        <f>IF(AND('MATRIZ DE RIESGOS '!$Y$52="Muy Alta",'MATRIZ DE RIESGOS '!$AA$52="Moderado"),CONCATENATE("R7C",'MATRIZ DE RIESGOS '!$O$52),"")</f>
        <v/>
      </c>
      <c r="W12" s="53" t="str">
        <f>IF(AND('MATRIZ DE RIESGOS '!$Y$53="Muy Alta",'MATRIZ DE RIESGOS '!$AA$53="Moderado"),CONCATENATE("R7C",'MATRIZ DE RIESGOS '!$O$53),"")</f>
        <v/>
      </c>
      <c r="X12" s="53" t="str">
        <f>IF(AND('MATRIZ DE RIESGOS '!$Y$54="Muy Alta",'MATRIZ DE RIESGOS '!$AA$54="Moderado"),CONCATENATE("R7C",'MATRIZ DE RIESGOS '!$O$54),"")</f>
        <v/>
      </c>
      <c r="Y12" s="53" t="str">
        <f>IF(AND('MATRIZ DE RIESGOS '!$Y$55="Muy Alta",'MATRIZ DE RIESGOS '!$AA$55="Moderado"),CONCATENATE("R7C",'MATRIZ DE RIESGOS '!$O$55),"")</f>
        <v/>
      </c>
      <c r="Z12" s="53" t="str">
        <f>IF(AND('MATRIZ DE RIESGOS '!$Y$56="Muy Alta",'MATRIZ DE RIESGOS '!$AA$56="Moderado"),CONCATENATE("R7C",'MATRIZ DE RIESGOS '!$O$56),"")</f>
        <v/>
      </c>
      <c r="AA12" s="54" t="str">
        <f>IF(AND('MATRIZ DE RIESGOS '!$Y$57="Muy Alta",'MATRIZ DE RIESGOS '!$AA$57="Moderado"),CONCATENATE("R7C",'MATRIZ DE RIESGOS '!$O$57),"")</f>
        <v/>
      </c>
      <c r="AB12" s="52" t="str">
        <f>IF(AND('MATRIZ DE RIESGOS '!$Y$52="Muy Alta",'MATRIZ DE RIESGOS '!$AA$52="Mayor"),CONCATENATE("R7C",'MATRIZ DE RIESGOS '!$O$52),"")</f>
        <v/>
      </c>
      <c r="AC12" s="53" t="str">
        <f>IF(AND('MATRIZ DE RIESGOS '!$Y$53="Muy Alta",'MATRIZ DE RIESGOS '!$AA$53="Mayor"),CONCATENATE("R7C",'MATRIZ DE RIESGOS '!$O$53),"")</f>
        <v/>
      </c>
      <c r="AD12" s="53" t="str">
        <f>IF(AND('MATRIZ DE RIESGOS '!$Y$54="Muy Alta",'MATRIZ DE RIESGOS '!$AA$54="Mayor"),CONCATENATE("R7C",'MATRIZ DE RIESGOS '!$O$54),"")</f>
        <v/>
      </c>
      <c r="AE12" s="53" t="str">
        <f>IF(AND('MATRIZ DE RIESGOS '!$Y$55="Muy Alta",'MATRIZ DE RIESGOS '!$AA$55="Mayor"),CONCATENATE("R7C",'MATRIZ DE RIESGOS '!$O$55),"")</f>
        <v/>
      </c>
      <c r="AF12" s="53" t="str">
        <f>IF(AND('MATRIZ DE RIESGOS '!$Y$56="Muy Alta",'MATRIZ DE RIESGOS '!$AA$56="Mayor"),CONCATENATE("R7C",'MATRIZ DE RIESGOS '!$O$56),"")</f>
        <v/>
      </c>
      <c r="AG12" s="54" t="str">
        <f>IF(AND('MATRIZ DE RIESGOS '!$Y$57="Muy Alta",'MATRIZ DE RIESGOS '!$AA$57="Mayor"),CONCATENATE("R7C",'MATRIZ DE RIESGOS '!$O$57),"")</f>
        <v/>
      </c>
      <c r="AH12" s="55" t="str">
        <f>IF(AND('MATRIZ DE RIESGOS '!$Y$52="Muy Alta",'MATRIZ DE RIESGOS '!$AA$52="Catastrófico"),CONCATENATE("R7C",'MATRIZ DE RIESGOS '!$O$52),"")</f>
        <v/>
      </c>
      <c r="AI12" s="56" t="str">
        <f>IF(AND('MATRIZ DE RIESGOS '!$Y$53="Muy Alta",'MATRIZ DE RIESGOS '!$AA$53="Catastrófico"),CONCATENATE("R7C",'MATRIZ DE RIESGOS '!$O$53),"")</f>
        <v/>
      </c>
      <c r="AJ12" s="56" t="str">
        <f>IF(AND('MATRIZ DE RIESGOS '!$Y$54="Muy Alta",'MATRIZ DE RIESGOS '!$AA$54="Catastrófico"),CONCATENATE("R7C",'MATRIZ DE RIESGOS '!$O$54),"")</f>
        <v/>
      </c>
      <c r="AK12" s="56" t="str">
        <f>IF(AND('MATRIZ DE RIESGOS '!$Y$55="Muy Alta",'MATRIZ DE RIESGOS '!$AA$55="Catastrófico"),CONCATENATE("R7C",'MATRIZ DE RIESGOS '!$O$55),"")</f>
        <v/>
      </c>
      <c r="AL12" s="56" t="str">
        <f>IF(AND('MATRIZ DE RIESGOS '!$Y$56="Muy Alta",'MATRIZ DE RIESGOS '!$AA$56="Catastrófico"),CONCATENATE("R7C",'MATRIZ DE RIESGOS '!$O$56),"")</f>
        <v/>
      </c>
      <c r="AM12" s="57" t="str">
        <f>IF(AND('MATRIZ DE RIESGOS '!$Y$57="Muy Alta",'MATRIZ DE RIESGOS '!$AA$57="Catastrófico"),CONCATENATE("R7C",'MATRIZ DE RIESGOS '!$O$57),"")</f>
        <v/>
      </c>
      <c r="AN12" s="1"/>
      <c r="AO12" s="244"/>
      <c r="AP12" s="165"/>
      <c r="AQ12" s="165"/>
      <c r="AR12" s="165"/>
      <c r="AS12" s="165"/>
      <c r="AT12" s="245"/>
      <c r="AU12" s="1"/>
      <c r="AV12" s="1"/>
      <c r="AW12" s="1"/>
      <c r="AX12" s="1"/>
      <c r="AY12" s="1"/>
      <c r="AZ12" s="1"/>
      <c r="BA12" s="1"/>
      <c r="BB12" s="1"/>
      <c r="BC12" s="1"/>
      <c r="BD12" s="1"/>
      <c r="BE12" s="1"/>
      <c r="BF12" s="1"/>
      <c r="BG12" s="1"/>
      <c r="BH12" s="1"/>
      <c r="BI12" s="1"/>
    </row>
    <row r="13" spans="1:61" ht="15" customHeight="1" x14ac:dyDescent="0.25">
      <c r="A13" s="1"/>
      <c r="B13" s="258"/>
      <c r="C13" s="165"/>
      <c r="D13" s="166"/>
      <c r="E13" s="177"/>
      <c r="F13" s="165"/>
      <c r="G13" s="165"/>
      <c r="H13" s="165"/>
      <c r="I13" s="166"/>
      <c r="J13" s="52" t="str">
        <f>IF(AND('MATRIZ DE RIESGOS '!$Y$58="Muy Alta",'MATRIZ DE RIESGOS '!$AA$58="Leve"),CONCATENATE("R8C",'MATRIZ DE RIESGOS '!$O$58),"")</f>
        <v/>
      </c>
      <c r="K13" s="53" t="str">
        <f>IF(AND('MATRIZ DE RIESGOS '!$Y$59="Muy Alta",'MATRIZ DE RIESGOS '!$AA$59="Leve"),CONCATENATE("R8C",'MATRIZ DE RIESGOS '!$O$59),"")</f>
        <v/>
      </c>
      <c r="L13" s="53" t="str">
        <f>IF(AND('MATRIZ DE RIESGOS '!$Y$60="Muy Alta",'MATRIZ DE RIESGOS '!$AA$60="Leve"),CONCATENATE("R8C",'MATRIZ DE RIESGOS '!$O$60),"")</f>
        <v/>
      </c>
      <c r="M13" s="53" t="str">
        <f>IF(AND('MATRIZ DE RIESGOS '!$Y$61="Muy Alta",'MATRIZ DE RIESGOS '!$AA$61="Leve"),CONCATENATE("R8C",'MATRIZ DE RIESGOS '!$O$61),"")</f>
        <v/>
      </c>
      <c r="N13" s="53" t="str">
        <f>IF(AND('MATRIZ DE RIESGOS '!$Y$62="Muy Alta",'MATRIZ DE RIESGOS '!$AA$62="Leve"),CONCATENATE("R8C",'MATRIZ DE RIESGOS '!$O$62),"")</f>
        <v/>
      </c>
      <c r="O13" s="54" t="str">
        <f>IF(AND('MATRIZ DE RIESGOS '!$Y$63="Muy Alta",'MATRIZ DE RIESGOS '!$AA$63="Leve"),CONCATENATE("R8C",'MATRIZ DE RIESGOS '!$O$63),"")</f>
        <v/>
      </c>
      <c r="P13" s="52" t="str">
        <f>IF(AND('MATRIZ DE RIESGOS '!$Y$58="Muy Alta",'MATRIZ DE RIESGOS '!$AA$58="Menor"),CONCATENATE("R8C",'MATRIZ DE RIESGOS '!$O$58),"")</f>
        <v/>
      </c>
      <c r="Q13" s="53" t="str">
        <f>IF(AND('MATRIZ DE RIESGOS '!$Y$59="Muy Alta",'MATRIZ DE RIESGOS '!$AA$59="Menor"),CONCATENATE("R8C",'MATRIZ DE RIESGOS '!$O$59),"")</f>
        <v/>
      </c>
      <c r="R13" s="53" t="str">
        <f>IF(AND('MATRIZ DE RIESGOS '!$Y$60="Muy Alta",'MATRIZ DE RIESGOS '!$AA$60="Menor"),CONCATENATE("R8C",'MATRIZ DE RIESGOS '!$O$60),"")</f>
        <v/>
      </c>
      <c r="S13" s="53" t="str">
        <f>IF(AND('MATRIZ DE RIESGOS '!$Y$61="Muy Alta",'MATRIZ DE RIESGOS '!$AA$61="Menor"),CONCATENATE("R8C",'MATRIZ DE RIESGOS '!$O$61),"")</f>
        <v/>
      </c>
      <c r="T13" s="53" t="str">
        <f>IF(AND('MATRIZ DE RIESGOS '!$Y$62="Muy Alta",'MATRIZ DE RIESGOS '!$AA$62="Menor"),CONCATENATE("R8C",'MATRIZ DE RIESGOS '!$O$62),"")</f>
        <v/>
      </c>
      <c r="U13" s="54" t="str">
        <f>IF(AND('MATRIZ DE RIESGOS '!$Y$63="Muy Alta",'MATRIZ DE RIESGOS '!$AA$63="Menor"),CONCATENATE("R8C",'MATRIZ DE RIESGOS '!$O$63),"")</f>
        <v/>
      </c>
      <c r="V13" s="52" t="str">
        <f>IF(AND('MATRIZ DE RIESGOS '!$Y$58="Muy Alta",'MATRIZ DE RIESGOS '!$AA$58="Moderado"),CONCATENATE("R8C",'MATRIZ DE RIESGOS '!$O$58),"")</f>
        <v/>
      </c>
      <c r="W13" s="53" t="str">
        <f>IF(AND('MATRIZ DE RIESGOS '!$Y$59="Muy Alta",'MATRIZ DE RIESGOS '!$AA$59="Moderado"),CONCATENATE("R8C",'MATRIZ DE RIESGOS '!$O$59),"")</f>
        <v/>
      </c>
      <c r="X13" s="53" t="str">
        <f>IF(AND('MATRIZ DE RIESGOS '!$Y$60="Muy Alta",'MATRIZ DE RIESGOS '!$AA$60="Moderado"),CONCATENATE("R8C",'MATRIZ DE RIESGOS '!$O$60),"")</f>
        <v/>
      </c>
      <c r="Y13" s="53" t="str">
        <f>IF(AND('MATRIZ DE RIESGOS '!$Y$61="Muy Alta",'MATRIZ DE RIESGOS '!$AA$61="Moderado"),CONCATENATE("R8C",'MATRIZ DE RIESGOS '!$O$61),"")</f>
        <v/>
      </c>
      <c r="Z13" s="53" t="str">
        <f>IF(AND('MATRIZ DE RIESGOS '!$Y$62="Muy Alta",'MATRIZ DE RIESGOS '!$AA$62="Moderado"),CONCATENATE("R8C",'MATRIZ DE RIESGOS '!$O$62),"")</f>
        <v/>
      </c>
      <c r="AA13" s="54" t="str">
        <f>IF(AND('MATRIZ DE RIESGOS '!$Y$63="Muy Alta",'MATRIZ DE RIESGOS '!$AA$63="Moderado"),CONCATENATE("R8C",'MATRIZ DE RIESGOS '!$O$63),"")</f>
        <v/>
      </c>
      <c r="AB13" s="52" t="str">
        <f>IF(AND('MATRIZ DE RIESGOS '!$Y$58="Muy Alta",'MATRIZ DE RIESGOS '!$AA$58="Mayor"),CONCATENATE("R8C",'MATRIZ DE RIESGOS '!$O$58),"")</f>
        <v/>
      </c>
      <c r="AC13" s="53" t="str">
        <f>IF(AND('MATRIZ DE RIESGOS '!$Y$59="Muy Alta",'MATRIZ DE RIESGOS '!$AA$59="Mayor"),CONCATENATE("R8C",'MATRIZ DE RIESGOS '!$O$59),"")</f>
        <v/>
      </c>
      <c r="AD13" s="53" t="str">
        <f>IF(AND('MATRIZ DE RIESGOS '!$Y$60="Muy Alta",'MATRIZ DE RIESGOS '!$AA$60="Mayor"),CONCATENATE("R8C",'MATRIZ DE RIESGOS '!$O$60),"")</f>
        <v/>
      </c>
      <c r="AE13" s="53" t="str">
        <f>IF(AND('MATRIZ DE RIESGOS '!$Y$61="Muy Alta",'MATRIZ DE RIESGOS '!$AA$61="Mayor"),CONCATENATE("R8C",'MATRIZ DE RIESGOS '!$O$61),"")</f>
        <v/>
      </c>
      <c r="AF13" s="53" t="str">
        <f>IF(AND('MATRIZ DE RIESGOS '!$Y$62="Muy Alta",'MATRIZ DE RIESGOS '!$AA$62="Mayor"),CONCATENATE("R8C",'MATRIZ DE RIESGOS '!$O$62),"")</f>
        <v/>
      </c>
      <c r="AG13" s="54" t="str">
        <f>IF(AND('MATRIZ DE RIESGOS '!$Y$63="Muy Alta",'MATRIZ DE RIESGOS '!$AA$63="Mayor"),CONCATENATE("R8C",'MATRIZ DE RIESGOS '!$O$63),"")</f>
        <v/>
      </c>
      <c r="AH13" s="55" t="str">
        <f>IF(AND('MATRIZ DE RIESGOS '!$Y$58="Muy Alta",'MATRIZ DE RIESGOS '!$AA$58="Catastrófico"),CONCATENATE("R8C",'MATRIZ DE RIESGOS '!$O$58),"")</f>
        <v/>
      </c>
      <c r="AI13" s="56" t="str">
        <f>IF(AND('MATRIZ DE RIESGOS '!$Y$59="Muy Alta",'MATRIZ DE RIESGOS '!$AA$59="Catastrófico"),CONCATENATE("R8C",'MATRIZ DE RIESGOS '!$O$59),"")</f>
        <v/>
      </c>
      <c r="AJ13" s="56" t="str">
        <f>IF(AND('MATRIZ DE RIESGOS '!$Y$60="Muy Alta",'MATRIZ DE RIESGOS '!$AA$60="Catastrófico"),CONCATENATE("R8C",'MATRIZ DE RIESGOS '!$O$60),"")</f>
        <v/>
      </c>
      <c r="AK13" s="56" t="str">
        <f>IF(AND('MATRIZ DE RIESGOS '!$Y$61="Muy Alta",'MATRIZ DE RIESGOS '!$AA$61="Catastrófico"),CONCATENATE("R8C",'MATRIZ DE RIESGOS '!$O$61),"")</f>
        <v/>
      </c>
      <c r="AL13" s="56" t="str">
        <f>IF(AND('MATRIZ DE RIESGOS '!$Y$62="Muy Alta",'MATRIZ DE RIESGOS '!$AA$62="Catastrófico"),CONCATENATE("R8C",'MATRIZ DE RIESGOS '!$O$62),"")</f>
        <v/>
      </c>
      <c r="AM13" s="57" t="str">
        <f>IF(AND('MATRIZ DE RIESGOS '!$Y$63="Muy Alta",'MATRIZ DE RIESGOS '!$AA$63="Catastrófico"),CONCATENATE("R8C",'MATRIZ DE RIESGOS '!$O$63),"")</f>
        <v/>
      </c>
      <c r="AN13" s="1"/>
      <c r="AO13" s="244"/>
      <c r="AP13" s="165"/>
      <c r="AQ13" s="165"/>
      <c r="AR13" s="165"/>
      <c r="AS13" s="165"/>
      <c r="AT13" s="245"/>
      <c r="AU13" s="1"/>
      <c r="AV13" s="1"/>
      <c r="AW13" s="1"/>
      <c r="AX13" s="1"/>
      <c r="AY13" s="1"/>
      <c r="AZ13" s="1"/>
      <c r="BA13" s="1"/>
      <c r="BB13" s="1"/>
      <c r="BC13" s="1"/>
      <c r="BD13" s="1"/>
      <c r="BE13" s="1"/>
      <c r="BF13" s="1"/>
      <c r="BG13" s="1"/>
      <c r="BH13" s="1"/>
      <c r="BI13" s="1"/>
    </row>
    <row r="14" spans="1:61" ht="15" customHeight="1" x14ac:dyDescent="0.25">
      <c r="A14" s="1"/>
      <c r="B14" s="258"/>
      <c r="C14" s="165"/>
      <c r="D14" s="166"/>
      <c r="E14" s="177"/>
      <c r="F14" s="165"/>
      <c r="G14" s="165"/>
      <c r="H14" s="165"/>
      <c r="I14" s="166"/>
      <c r="J14" s="52" t="str">
        <f>IF(AND('MATRIZ DE RIESGOS '!$Y$64="Muy Alta",'MATRIZ DE RIESGOS '!$AA$64="Leve"),CONCATENATE("R9C",'MATRIZ DE RIESGOS '!$O$64),"")</f>
        <v/>
      </c>
      <c r="K14" s="53" t="str">
        <f>IF(AND('MATRIZ DE RIESGOS '!$Y$65="Muy Alta",'MATRIZ DE RIESGOS '!$AA$65="Leve"),CONCATENATE("R9C",'MATRIZ DE RIESGOS '!$O$65),"")</f>
        <v/>
      </c>
      <c r="L14" s="53" t="str">
        <f>IF(AND('MATRIZ DE RIESGOS '!$Y$66="Muy Alta",'MATRIZ DE RIESGOS '!$AA$66="Leve"),CONCATENATE("R9C",'MATRIZ DE RIESGOS '!$O$66),"")</f>
        <v/>
      </c>
      <c r="M14" s="53" t="str">
        <f>IF(AND('MATRIZ DE RIESGOS '!$Y$67="Muy Alta",'MATRIZ DE RIESGOS '!$AA$67="Leve"),CONCATENATE("R9C",'MATRIZ DE RIESGOS '!$O$67),"")</f>
        <v/>
      </c>
      <c r="N14" s="53" t="str">
        <f>IF(AND('MATRIZ DE RIESGOS '!$Y$68="Muy Alta",'MATRIZ DE RIESGOS '!$AA$68="Leve"),CONCATENATE("R9C",'MATRIZ DE RIESGOS '!$O$68),"")</f>
        <v/>
      </c>
      <c r="O14" s="54" t="str">
        <f>IF(AND('MATRIZ DE RIESGOS '!$Y$69="Muy Alta",'MATRIZ DE RIESGOS '!$AA$69="Leve"),CONCATENATE("R9C",'MATRIZ DE RIESGOS '!$O$69),"")</f>
        <v/>
      </c>
      <c r="P14" s="52" t="str">
        <f>IF(AND('MATRIZ DE RIESGOS '!$Y$64="Muy Alta",'MATRIZ DE RIESGOS '!$AA$64="Menor"),CONCATENATE("R9C",'MATRIZ DE RIESGOS '!$O$64),"")</f>
        <v/>
      </c>
      <c r="Q14" s="53" t="str">
        <f>IF(AND('MATRIZ DE RIESGOS '!$Y$65="Muy Alta",'MATRIZ DE RIESGOS '!$AA$65="Menor"),CONCATENATE("R9C",'MATRIZ DE RIESGOS '!$O$65),"")</f>
        <v/>
      </c>
      <c r="R14" s="53" t="str">
        <f>IF(AND('MATRIZ DE RIESGOS '!$Y$66="Muy Alta",'MATRIZ DE RIESGOS '!$AA$66="Menor"),CONCATENATE("R9C",'MATRIZ DE RIESGOS '!$O$66),"")</f>
        <v/>
      </c>
      <c r="S14" s="53" t="str">
        <f>IF(AND('MATRIZ DE RIESGOS '!$Y$67="Muy Alta",'MATRIZ DE RIESGOS '!$AA$67="Menor"),CONCATENATE("R9C",'MATRIZ DE RIESGOS '!$O$67),"")</f>
        <v/>
      </c>
      <c r="T14" s="53" t="str">
        <f>IF(AND('MATRIZ DE RIESGOS '!$Y$68="Muy Alta",'MATRIZ DE RIESGOS '!$AA$68="Menor"),CONCATENATE("R9C",'MATRIZ DE RIESGOS '!$O$68),"")</f>
        <v/>
      </c>
      <c r="U14" s="54" t="str">
        <f>IF(AND('MATRIZ DE RIESGOS '!$Y$69="Muy Alta",'MATRIZ DE RIESGOS '!$AA$69="Menor"),CONCATENATE("R9C",'MATRIZ DE RIESGOS '!$O$69),"")</f>
        <v/>
      </c>
      <c r="V14" s="52" t="str">
        <f>IF(AND('MATRIZ DE RIESGOS '!$Y$64="Muy Alta",'MATRIZ DE RIESGOS '!$AA$64="Moderado"),CONCATENATE("R9C",'MATRIZ DE RIESGOS '!$O$64),"")</f>
        <v/>
      </c>
      <c r="W14" s="53" t="str">
        <f>IF(AND('MATRIZ DE RIESGOS '!$Y$65="Muy Alta",'MATRIZ DE RIESGOS '!$AA$65="Moderado"),CONCATENATE("R9C",'MATRIZ DE RIESGOS '!$O$65),"")</f>
        <v/>
      </c>
      <c r="X14" s="53" t="str">
        <f>IF(AND('MATRIZ DE RIESGOS '!$Y$66="Muy Alta",'MATRIZ DE RIESGOS '!$AA$66="Moderado"),CONCATENATE("R9C",'MATRIZ DE RIESGOS '!$O$66),"")</f>
        <v/>
      </c>
      <c r="Y14" s="53" t="str">
        <f>IF(AND('MATRIZ DE RIESGOS '!$Y$67="Muy Alta",'MATRIZ DE RIESGOS '!$AA$67="Moderado"),CONCATENATE("R9C",'MATRIZ DE RIESGOS '!$O$67),"")</f>
        <v/>
      </c>
      <c r="Z14" s="53" t="str">
        <f>IF(AND('MATRIZ DE RIESGOS '!$Y$68="Muy Alta",'MATRIZ DE RIESGOS '!$AA$68="Moderado"),CONCATENATE("R9C",'MATRIZ DE RIESGOS '!$O$68),"")</f>
        <v/>
      </c>
      <c r="AA14" s="54" t="str">
        <f>IF(AND('MATRIZ DE RIESGOS '!$Y$69="Muy Alta",'MATRIZ DE RIESGOS '!$AA$69="Moderado"),CONCATENATE("R9C",'MATRIZ DE RIESGOS '!$O$69),"")</f>
        <v/>
      </c>
      <c r="AB14" s="52" t="str">
        <f>IF(AND('MATRIZ DE RIESGOS '!$Y$64="Muy Alta",'MATRIZ DE RIESGOS '!$AA$64="Mayor"),CONCATENATE("R9C",'MATRIZ DE RIESGOS '!$O$64),"")</f>
        <v/>
      </c>
      <c r="AC14" s="53" t="str">
        <f>IF(AND('MATRIZ DE RIESGOS '!$Y$65="Muy Alta",'MATRIZ DE RIESGOS '!$AA$65="Mayor"),CONCATENATE("R9C",'MATRIZ DE RIESGOS '!$O$65),"")</f>
        <v/>
      </c>
      <c r="AD14" s="53" t="str">
        <f>IF(AND('MATRIZ DE RIESGOS '!$Y$66="Muy Alta",'MATRIZ DE RIESGOS '!$AA$66="Mayor"),CONCATENATE("R9C",'MATRIZ DE RIESGOS '!$O$66),"")</f>
        <v/>
      </c>
      <c r="AE14" s="53" t="str">
        <f>IF(AND('MATRIZ DE RIESGOS '!$Y$67="Muy Alta",'MATRIZ DE RIESGOS '!$AA$67="Mayor"),CONCATENATE("R9C",'MATRIZ DE RIESGOS '!$O$67),"")</f>
        <v/>
      </c>
      <c r="AF14" s="53" t="str">
        <f>IF(AND('MATRIZ DE RIESGOS '!$Y$68="Muy Alta",'MATRIZ DE RIESGOS '!$AA$68="Mayor"),CONCATENATE("R9C",'MATRIZ DE RIESGOS '!$O$68),"")</f>
        <v/>
      </c>
      <c r="AG14" s="54" t="str">
        <f>IF(AND('MATRIZ DE RIESGOS '!$Y$69="Muy Alta",'MATRIZ DE RIESGOS '!$AA$69="Mayor"),CONCATENATE("R9C",'MATRIZ DE RIESGOS '!$O$69),"")</f>
        <v/>
      </c>
      <c r="AH14" s="55" t="str">
        <f>IF(AND('MATRIZ DE RIESGOS '!$Y$64="Muy Alta",'MATRIZ DE RIESGOS '!$AA$64="Catastrófico"),CONCATENATE("R9C",'MATRIZ DE RIESGOS '!$O$64),"")</f>
        <v/>
      </c>
      <c r="AI14" s="56" t="str">
        <f>IF(AND('MATRIZ DE RIESGOS '!$Y$65="Muy Alta",'MATRIZ DE RIESGOS '!$AA$65="Catastrófico"),CONCATENATE("R9C",'MATRIZ DE RIESGOS '!$O$65),"")</f>
        <v/>
      </c>
      <c r="AJ14" s="56" t="str">
        <f>IF(AND('MATRIZ DE RIESGOS '!$Y$66="Muy Alta",'MATRIZ DE RIESGOS '!$AA$66="Catastrófico"),CONCATENATE("R9C",'MATRIZ DE RIESGOS '!$O$66),"")</f>
        <v/>
      </c>
      <c r="AK14" s="56" t="str">
        <f>IF(AND('MATRIZ DE RIESGOS '!$Y$67="Muy Alta",'MATRIZ DE RIESGOS '!$AA$67="Catastrófico"),CONCATENATE("R9C",'MATRIZ DE RIESGOS '!$O$67),"")</f>
        <v/>
      </c>
      <c r="AL14" s="56" t="str">
        <f>IF(AND('MATRIZ DE RIESGOS '!$Y$68="Muy Alta",'MATRIZ DE RIESGOS '!$AA$68="Catastrófico"),CONCATENATE("R9C",'MATRIZ DE RIESGOS '!$O$68),"")</f>
        <v/>
      </c>
      <c r="AM14" s="57" t="str">
        <f>IF(AND('MATRIZ DE RIESGOS '!$Y$69="Muy Alta",'MATRIZ DE RIESGOS '!$AA$69="Catastrófico"),CONCATENATE("R9C",'MATRIZ DE RIESGOS '!$O$69),"")</f>
        <v/>
      </c>
      <c r="AN14" s="1"/>
      <c r="AO14" s="244"/>
      <c r="AP14" s="165"/>
      <c r="AQ14" s="165"/>
      <c r="AR14" s="165"/>
      <c r="AS14" s="165"/>
      <c r="AT14" s="245"/>
      <c r="AU14" s="1"/>
      <c r="AV14" s="1"/>
      <c r="AW14" s="1"/>
      <c r="AX14" s="1"/>
      <c r="AY14" s="1"/>
      <c r="AZ14" s="1"/>
      <c r="BA14" s="1"/>
      <c r="BB14" s="1"/>
      <c r="BC14" s="1"/>
      <c r="BD14" s="1"/>
      <c r="BE14" s="1"/>
      <c r="BF14" s="1"/>
      <c r="BG14" s="1"/>
      <c r="BH14" s="1"/>
      <c r="BI14" s="1"/>
    </row>
    <row r="15" spans="1:61" ht="15.75" customHeight="1" x14ac:dyDescent="0.25">
      <c r="A15" s="1"/>
      <c r="B15" s="258"/>
      <c r="C15" s="165"/>
      <c r="D15" s="166"/>
      <c r="E15" s="236"/>
      <c r="F15" s="240"/>
      <c r="G15" s="240"/>
      <c r="H15" s="240"/>
      <c r="I15" s="229"/>
      <c r="J15" s="58" t="str">
        <f>IF(AND('MATRIZ DE RIESGOS '!$Y$70="Muy Alta",'MATRIZ DE RIESGOS '!$AA$70="Leve"),CONCATENATE("R10C",'MATRIZ DE RIESGOS '!$O$70),"")</f>
        <v/>
      </c>
      <c r="K15" s="59" t="str">
        <f>IF(AND('MATRIZ DE RIESGOS '!$Y$71="Muy Alta",'MATRIZ DE RIESGOS '!$AA$71="Leve"),CONCATENATE("R10C",'MATRIZ DE RIESGOS '!$O$71),"")</f>
        <v/>
      </c>
      <c r="L15" s="59" t="str">
        <f>IF(AND('MATRIZ DE RIESGOS '!$Y$72="Muy Alta",'MATRIZ DE RIESGOS '!$AA$72="Leve"),CONCATENATE("R10C",'MATRIZ DE RIESGOS '!$O$72),"")</f>
        <v/>
      </c>
      <c r="M15" s="59" t="str">
        <f>IF(AND('MATRIZ DE RIESGOS '!$Y$73="Muy Alta",'MATRIZ DE RIESGOS '!$AA$73="Leve"),CONCATENATE("R10C",'MATRIZ DE RIESGOS '!$O$73),"")</f>
        <v/>
      </c>
      <c r="N15" s="59" t="str">
        <f>IF(AND('MATRIZ DE RIESGOS '!$Y$74="Muy Alta",'MATRIZ DE RIESGOS '!$AA$74="Leve"),CONCATENATE("R10C",'MATRIZ DE RIESGOS '!$O$74),"")</f>
        <v/>
      </c>
      <c r="O15" s="60" t="str">
        <f>IF(AND('MATRIZ DE RIESGOS '!$Y$75="Muy Alta",'MATRIZ DE RIESGOS '!$AA$75="Leve"),CONCATENATE("R10C",'MATRIZ DE RIESGOS '!$O$75),"")</f>
        <v/>
      </c>
      <c r="P15" s="52" t="str">
        <f>IF(AND('MATRIZ DE RIESGOS '!$Y$70="Muy Alta",'MATRIZ DE RIESGOS '!$AA$70="Menor"),CONCATENATE("R10C",'MATRIZ DE RIESGOS '!$O$70),"")</f>
        <v/>
      </c>
      <c r="Q15" s="53" t="str">
        <f>IF(AND('MATRIZ DE RIESGOS '!$Y$71="Muy Alta",'MATRIZ DE RIESGOS '!$AA$71="Menor"),CONCATENATE("R10C",'MATRIZ DE RIESGOS '!$O$71),"")</f>
        <v/>
      </c>
      <c r="R15" s="53" t="str">
        <f>IF(AND('MATRIZ DE RIESGOS '!$Y$72="Muy Alta",'MATRIZ DE RIESGOS '!$AA$72="Menor"),CONCATENATE("R10C",'MATRIZ DE RIESGOS '!$O$72),"")</f>
        <v/>
      </c>
      <c r="S15" s="53" t="str">
        <f>IF(AND('MATRIZ DE RIESGOS '!$Y$73="Muy Alta",'MATRIZ DE RIESGOS '!$AA$73="Menor"),CONCATENATE("R10C",'MATRIZ DE RIESGOS '!$O$73),"")</f>
        <v/>
      </c>
      <c r="T15" s="53" t="str">
        <f>IF(AND('MATRIZ DE RIESGOS '!$Y$74="Muy Alta",'MATRIZ DE RIESGOS '!$AA$74="Menor"),CONCATENATE("R10C",'MATRIZ DE RIESGOS '!$O$74),"")</f>
        <v/>
      </c>
      <c r="U15" s="54" t="str">
        <f>IF(AND('MATRIZ DE RIESGOS '!$Y$75="Muy Alta",'MATRIZ DE RIESGOS '!$AA$75="Menor"),CONCATENATE("R10C",'MATRIZ DE RIESGOS '!$O$75),"")</f>
        <v/>
      </c>
      <c r="V15" s="58" t="str">
        <f>IF(AND('MATRIZ DE RIESGOS '!$Y$70="Muy Alta",'MATRIZ DE RIESGOS '!$AA$70="Moderado"),CONCATENATE("R10C",'MATRIZ DE RIESGOS '!$O$70),"")</f>
        <v/>
      </c>
      <c r="W15" s="59" t="str">
        <f>IF(AND('MATRIZ DE RIESGOS '!$Y$71="Muy Alta",'MATRIZ DE RIESGOS '!$AA$71="Moderado"),CONCATENATE("R10C",'MATRIZ DE RIESGOS '!$O$71),"")</f>
        <v/>
      </c>
      <c r="X15" s="59" t="str">
        <f>IF(AND('MATRIZ DE RIESGOS '!$Y$72="Muy Alta",'MATRIZ DE RIESGOS '!$AA$72="Moderado"),CONCATENATE("R10C",'MATRIZ DE RIESGOS '!$O$72),"")</f>
        <v/>
      </c>
      <c r="Y15" s="59" t="str">
        <f>IF(AND('MATRIZ DE RIESGOS '!$Y$73="Muy Alta",'MATRIZ DE RIESGOS '!$AA$73="Moderado"),CONCATENATE("R10C",'MATRIZ DE RIESGOS '!$O$73),"")</f>
        <v/>
      </c>
      <c r="Z15" s="59" t="str">
        <f>IF(AND('MATRIZ DE RIESGOS '!$Y$74="Muy Alta",'MATRIZ DE RIESGOS '!$AA$74="Moderado"),CONCATENATE("R10C",'MATRIZ DE RIESGOS '!$O$74),"")</f>
        <v/>
      </c>
      <c r="AA15" s="60" t="str">
        <f>IF(AND('MATRIZ DE RIESGOS '!$Y$75="Muy Alta",'MATRIZ DE RIESGOS '!$AA$75="Moderado"),CONCATENATE("R10C",'MATRIZ DE RIESGOS '!$O$75),"")</f>
        <v/>
      </c>
      <c r="AB15" s="52" t="str">
        <f>IF(AND('MATRIZ DE RIESGOS '!$Y$70="Muy Alta",'MATRIZ DE RIESGOS '!$AA$70="Mayor"),CONCATENATE("R10C",'MATRIZ DE RIESGOS '!$O$70),"")</f>
        <v/>
      </c>
      <c r="AC15" s="53" t="str">
        <f>IF(AND('MATRIZ DE RIESGOS '!$Y$71="Muy Alta",'MATRIZ DE RIESGOS '!$AA$71="Mayor"),CONCATENATE("R10C",'MATRIZ DE RIESGOS '!$O$71),"")</f>
        <v/>
      </c>
      <c r="AD15" s="53" t="str">
        <f>IF(AND('MATRIZ DE RIESGOS '!$Y$72="Muy Alta",'MATRIZ DE RIESGOS '!$AA$72="Mayor"),CONCATENATE("R10C",'MATRIZ DE RIESGOS '!$O$72),"")</f>
        <v/>
      </c>
      <c r="AE15" s="53" t="str">
        <f>IF(AND('MATRIZ DE RIESGOS '!$Y$73="Muy Alta",'MATRIZ DE RIESGOS '!$AA$73="Mayor"),CONCATENATE("R10C",'MATRIZ DE RIESGOS '!$O$73),"")</f>
        <v/>
      </c>
      <c r="AF15" s="53" t="str">
        <f>IF(AND('MATRIZ DE RIESGOS '!$Y$74="Muy Alta",'MATRIZ DE RIESGOS '!$AA$74="Mayor"),CONCATENATE("R10C",'MATRIZ DE RIESGOS '!$O$74),"")</f>
        <v/>
      </c>
      <c r="AG15" s="54" t="str">
        <f>IF(AND('MATRIZ DE RIESGOS '!$Y$75="Muy Alta",'MATRIZ DE RIESGOS '!$AA$75="Mayor"),CONCATENATE("R10C",'MATRIZ DE RIESGOS '!$O$75),"")</f>
        <v/>
      </c>
      <c r="AH15" s="61" t="str">
        <f>IF(AND('MATRIZ DE RIESGOS '!$Y$70="Muy Alta",'MATRIZ DE RIESGOS '!$AA$70="Catastrófico"),CONCATENATE("R10C",'MATRIZ DE RIESGOS '!$O$70),"")</f>
        <v/>
      </c>
      <c r="AI15" s="62" t="str">
        <f>IF(AND('MATRIZ DE RIESGOS '!$Y$71="Muy Alta",'MATRIZ DE RIESGOS '!$AA$71="Catastrófico"),CONCATENATE("R10C",'MATRIZ DE RIESGOS '!$O$71),"")</f>
        <v/>
      </c>
      <c r="AJ15" s="62" t="str">
        <f>IF(AND('MATRIZ DE RIESGOS '!$Y$72="Muy Alta",'MATRIZ DE RIESGOS '!$AA$72="Catastrófico"),CONCATENATE("R10C",'MATRIZ DE RIESGOS '!$O$72),"")</f>
        <v/>
      </c>
      <c r="AK15" s="62" t="str">
        <f>IF(AND('MATRIZ DE RIESGOS '!$Y$73="Muy Alta",'MATRIZ DE RIESGOS '!$AA$73="Catastrófico"),CONCATENATE("R10C",'MATRIZ DE RIESGOS '!$O$73),"")</f>
        <v/>
      </c>
      <c r="AL15" s="62" t="str">
        <f>IF(AND('MATRIZ DE RIESGOS '!$Y$74="Muy Alta",'MATRIZ DE RIESGOS '!$AA$74="Catastrófico"),CONCATENATE("R10C",'MATRIZ DE RIESGOS '!$O$74),"")</f>
        <v/>
      </c>
      <c r="AM15" s="63" t="str">
        <f>IF(AND('MATRIZ DE RIESGOS '!$Y$75="Muy Alta",'MATRIZ DE RIESGOS '!$AA$75="Catastrófico"),CONCATENATE("R10C",'MATRIZ DE RIESGOS '!$O$75),"")</f>
        <v/>
      </c>
      <c r="AN15" s="1"/>
      <c r="AO15" s="246"/>
      <c r="AP15" s="247"/>
      <c r="AQ15" s="247"/>
      <c r="AR15" s="247"/>
      <c r="AS15" s="247"/>
      <c r="AT15" s="248"/>
      <c r="AU15" s="1"/>
      <c r="AV15" s="1"/>
      <c r="AW15" s="1"/>
      <c r="AX15" s="1"/>
      <c r="AY15" s="1"/>
      <c r="AZ15" s="1"/>
      <c r="BA15" s="1"/>
      <c r="BB15" s="1"/>
      <c r="BC15" s="1"/>
      <c r="BD15" s="1"/>
      <c r="BE15" s="1"/>
      <c r="BF15" s="1"/>
      <c r="BG15" s="1"/>
      <c r="BH15" s="1"/>
      <c r="BI15" s="1"/>
    </row>
    <row r="16" spans="1:61" ht="15" customHeight="1" x14ac:dyDescent="0.25">
      <c r="A16" s="1"/>
      <c r="B16" s="258"/>
      <c r="C16" s="165"/>
      <c r="D16" s="166"/>
      <c r="E16" s="263" t="s">
        <v>117</v>
      </c>
      <c r="F16" s="239"/>
      <c r="G16" s="239"/>
      <c r="H16" s="239"/>
      <c r="I16" s="239"/>
      <c r="J16" s="64" t="str">
        <f ca="1">IF(AND('MATRIZ DE RIESGOS '!$Y$10="Alta",'MATRIZ DE RIESGOS '!$AA$10="Leve"),CONCATENATE("R1C",'MATRIZ DE RIESGOS '!$O$10),"")</f>
        <v/>
      </c>
      <c r="K16" s="65" t="str">
        <f ca="1">IF(AND('MATRIZ DE RIESGOS '!$Y$11="Alta",'MATRIZ DE RIESGOS '!$AA$11="Leve"),CONCATENATE("R1C",'MATRIZ DE RIESGOS '!$O$11),"")</f>
        <v/>
      </c>
      <c r="L16" s="65" t="str">
        <f ca="1">IF(AND('MATRIZ DE RIESGOS '!$Y$12="Alta",'MATRIZ DE RIESGOS '!$AA$12="Leve"),CONCATENATE("R1C",'MATRIZ DE RIESGOS '!$O$12),"")</f>
        <v/>
      </c>
      <c r="M16" s="65" t="str">
        <f ca="1">IF(AND('MATRIZ DE RIESGOS '!$Y$13="Alta",'MATRIZ DE RIESGOS '!$AA$13="Leve"),CONCATENATE("R1C",'MATRIZ DE RIESGOS '!$O$13),"")</f>
        <v/>
      </c>
      <c r="N16" s="65" t="str">
        <f ca="1">IF(AND('MATRIZ DE RIESGOS '!$Y$14="Alta",'MATRIZ DE RIESGOS '!$AA$14="Leve"),CONCATENATE("R1C",'MATRIZ DE RIESGOS '!$O$14),"")</f>
        <v/>
      </c>
      <c r="O16" s="66" t="str">
        <f ca="1">IF(AND('MATRIZ DE RIESGOS '!$Y$17="Alta",'MATRIZ DE RIESGOS '!$AA$17="Leve"),CONCATENATE("R1C",'MATRIZ DE RIESGOS '!$O$17),"")</f>
        <v/>
      </c>
      <c r="P16" s="64" t="str">
        <f ca="1">IF(AND('MATRIZ DE RIESGOS '!$Y$10="Alta",'MATRIZ DE RIESGOS '!$AA$10="Menor"),CONCATENATE("R1C",'MATRIZ DE RIESGOS '!$O$10),"")</f>
        <v/>
      </c>
      <c r="Q16" s="65" t="str">
        <f ca="1">IF(AND('MATRIZ DE RIESGOS '!$Y$11="Alta",'MATRIZ DE RIESGOS '!$AA$11="Menor"),CONCATENATE("R1C",'MATRIZ DE RIESGOS '!$O$11),"")</f>
        <v/>
      </c>
      <c r="R16" s="65" t="str">
        <f ca="1">IF(AND('MATRIZ DE RIESGOS '!$Y$12="Alta",'MATRIZ DE RIESGOS '!$AA$12="Menor"),CONCATENATE("R1C",'MATRIZ DE RIESGOS '!$O$12),"")</f>
        <v/>
      </c>
      <c r="S16" s="65" t="str">
        <f ca="1">IF(AND('MATRIZ DE RIESGOS '!$Y$13="Alta",'MATRIZ DE RIESGOS '!$AA$13="Menor"),CONCATENATE("R1C",'MATRIZ DE RIESGOS '!$O$13),"")</f>
        <v/>
      </c>
      <c r="T16" s="65" t="str">
        <f ca="1">IF(AND('MATRIZ DE RIESGOS '!$Y$14="Alta",'MATRIZ DE RIESGOS '!$AA$14="Menor"),CONCATENATE("R1C",'MATRIZ DE RIESGOS '!$O$14),"")</f>
        <v/>
      </c>
      <c r="U16" s="66" t="str">
        <f ca="1">IF(AND('MATRIZ DE RIESGOS '!$Y$17="Alta",'MATRIZ DE RIESGOS '!$AA$17="Menor"),CONCATENATE("R1C",'MATRIZ DE RIESGOS '!$O$17),"")</f>
        <v/>
      </c>
      <c r="V16" s="46" t="str">
        <f ca="1">IF(AND('MATRIZ DE RIESGOS '!$Y$10="Alta",'MATRIZ DE RIESGOS '!$AA$10="Moderado"),CONCATENATE("R1C",'MATRIZ DE RIESGOS '!$O$10),"")</f>
        <v/>
      </c>
      <c r="W16" s="47" t="str">
        <f ca="1">IF(AND('MATRIZ DE RIESGOS '!$Y$11="Alta",'MATRIZ DE RIESGOS '!$AA$11="Moderado"),CONCATENATE("R1C",'MATRIZ DE RIESGOS '!$O$11),"")</f>
        <v/>
      </c>
      <c r="X16" s="47" t="str">
        <f ca="1">IF(AND('MATRIZ DE RIESGOS '!$Y$12="Alta",'MATRIZ DE RIESGOS '!$AA$12="Moderado"),CONCATENATE("R1C",'MATRIZ DE RIESGOS '!$O$12),"")</f>
        <v/>
      </c>
      <c r="Y16" s="47" t="str">
        <f ca="1">IF(AND('MATRIZ DE RIESGOS '!$Y$13="Alta",'MATRIZ DE RIESGOS '!$AA$13="Moderado"),CONCATENATE("R1C",'MATRIZ DE RIESGOS '!$O$13),"")</f>
        <v/>
      </c>
      <c r="Z16" s="47" t="str">
        <f ca="1">IF(AND('MATRIZ DE RIESGOS '!$Y$14="Alta",'MATRIZ DE RIESGOS '!$AA$14="Moderado"),CONCATENATE("R1C",'MATRIZ DE RIESGOS '!$O$14),"")</f>
        <v/>
      </c>
      <c r="AA16" s="48" t="str">
        <f ca="1">IF(AND('MATRIZ DE RIESGOS '!$Y$17="Alta",'MATRIZ DE RIESGOS '!$AA$17="Moderado"),CONCATENATE("R1C",'MATRIZ DE RIESGOS '!$O$17),"")</f>
        <v/>
      </c>
      <c r="AB16" s="46" t="str">
        <f ca="1">IF(AND('MATRIZ DE RIESGOS '!$Y$10="Alta",'MATRIZ DE RIESGOS '!$AA$10="Mayor"),CONCATENATE("R1C",'MATRIZ DE RIESGOS '!$O$10),"")</f>
        <v/>
      </c>
      <c r="AC16" s="47" t="str">
        <f ca="1">IF(AND('MATRIZ DE RIESGOS '!$Y$11="Alta",'MATRIZ DE RIESGOS '!$AA$11="Mayor"),CONCATENATE("R1C",'MATRIZ DE RIESGOS '!$O$11),"")</f>
        <v/>
      </c>
      <c r="AD16" s="47" t="str">
        <f ca="1">IF(AND('MATRIZ DE RIESGOS '!$Y$12="Alta",'MATRIZ DE RIESGOS '!$AA$12="Mayor"),CONCATENATE("R1C",'MATRIZ DE RIESGOS '!$O$12),"")</f>
        <v/>
      </c>
      <c r="AE16" s="47" t="str">
        <f ca="1">IF(AND('MATRIZ DE RIESGOS '!$Y$13="Alta",'MATRIZ DE RIESGOS '!$AA$13="Mayor"),CONCATENATE("R1C",'MATRIZ DE RIESGOS '!$O$13),"")</f>
        <v/>
      </c>
      <c r="AF16" s="47" t="str">
        <f ca="1">IF(AND('MATRIZ DE RIESGOS '!$Y$14="Alta",'MATRIZ DE RIESGOS '!$AA$14="Mayor"),CONCATENATE("R1C",'MATRIZ DE RIESGOS '!$O$14),"")</f>
        <v/>
      </c>
      <c r="AG16" s="48" t="str">
        <f ca="1">IF(AND('MATRIZ DE RIESGOS '!$Y$17="Alta",'MATRIZ DE RIESGOS '!$AA$17="Mayor"),CONCATENATE("R1C",'MATRIZ DE RIESGOS '!$O$17),"")</f>
        <v/>
      </c>
      <c r="AH16" s="49" t="str">
        <f ca="1">IF(AND('MATRIZ DE RIESGOS '!$Y$10="Alta",'MATRIZ DE RIESGOS '!$AA$10="Catastrófico"),CONCATENATE("R1C",'MATRIZ DE RIESGOS '!$O$10),"")</f>
        <v/>
      </c>
      <c r="AI16" s="50" t="str">
        <f ca="1">IF(AND('MATRIZ DE RIESGOS '!$Y$11="Alta",'MATRIZ DE RIESGOS '!$AA$11="Catastrófico"),CONCATENATE("R1C",'MATRIZ DE RIESGOS '!$O$11),"")</f>
        <v/>
      </c>
      <c r="AJ16" s="50" t="str">
        <f ca="1">IF(AND('MATRIZ DE RIESGOS '!$Y$12="Alta",'MATRIZ DE RIESGOS '!$AA$12="Catastrófico"),CONCATENATE("R1C",'MATRIZ DE RIESGOS '!$O$12),"")</f>
        <v/>
      </c>
      <c r="AK16" s="50" t="str">
        <f ca="1">IF(AND('MATRIZ DE RIESGOS '!$Y$13="Alta",'MATRIZ DE RIESGOS '!$AA$13="Catastrófico"),CONCATENATE("R1C",'MATRIZ DE RIESGOS '!$O$13),"")</f>
        <v/>
      </c>
      <c r="AL16" s="50" t="str">
        <f ca="1">IF(AND('MATRIZ DE RIESGOS '!$Y$14="Alta",'MATRIZ DE RIESGOS '!$AA$14="Catastrófico"),CONCATENATE("R1C",'MATRIZ DE RIESGOS '!$O$14),"")</f>
        <v/>
      </c>
      <c r="AM16" s="51" t="str">
        <f ca="1">IF(AND('MATRIZ DE RIESGOS '!$Y$17="Alta",'MATRIZ DE RIESGOS '!$AA$17="Catastrófico"),CONCATENATE("R1C",'MATRIZ DE RIESGOS '!$O$17),"")</f>
        <v/>
      </c>
      <c r="AN16" s="1"/>
      <c r="AO16" s="264" t="s">
        <v>118</v>
      </c>
      <c r="AP16" s="242"/>
      <c r="AQ16" s="242"/>
      <c r="AR16" s="242"/>
      <c r="AS16" s="242"/>
      <c r="AT16" s="243"/>
      <c r="AU16" s="1"/>
      <c r="AV16" s="1"/>
      <c r="AW16" s="1"/>
      <c r="AX16" s="1"/>
      <c r="AY16" s="1"/>
      <c r="AZ16" s="1"/>
      <c r="BA16" s="1"/>
      <c r="BB16" s="1"/>
      <c r="BC16" s="1"/>
      <c r="BD16" s="1"/>
      <c r="BE16" s="1"/>
      <c r="BF16" s="1"/>
      <c r="BG16" s="1"/>
      <c r="BH16" s="1"/>
      <c r="BI16" s="1"/>
    </row>
    <row r="17" spans="1:61" ht="15" customHeight="1" x14ac:dyDescent="0.25">
      <c r="A17" s="1"/>
      <c r="B17" s="258"/>
      <c r="C17" s="165"/>
      <c r="D17" s="166"/>
      <c r="E17" s="177"/>
      <c r="F17" s="165"/>
      <c r="G17" s="165"/>
      <c r="H17" s="165"/>
      <c r="I17" s="165"/>
      <c r="J17" s="67" t="str">
        <f ca="1">IF(AND('MATRIZ DE RIESGOS '!$Y$18="Alta",'MATRIZ DE RIESGOS '!$AA$18="Leve"),CONCATENATE("R2C",'MATRIZ DE RIESGOS '!$O$18),"")</f>
        <v/>
      </c>
      <c r="K17" s="68" t="str">
        <f ca="1">IF(AND('MATRIZ DE RIESGOS '!$Y$19="Alta",'MATRIZ DE RIESGOS '!$AA$19="Leve"),CONCATENATE("R2C",'MATRIZ DE RIESGOS '!$O$19),"")</f>
        <v/>
      </c>
      <c r="L17" s="68" t="str">
        <f ca="1">IF(AND('MATRIZ DE RIESGOS '!$Y$20="Alta",'MATRIZ DE RIESGOS '!$AA$20="Leve"),CONCATENATE("R2C",'MATRIZ DE RIESGOS '!$O$20),"")</f>
        <v/>
      </c>
      <c r="M17" s="68" t="str">
        <f ca="1">IF(AND('MATRIZ DE RIESGOS '!$Y$21="Alta",'MATRIZ DE RIESGOS '!$AA$21="Leve"),CONCATENATE("R2C",'MATRIZ DE RIESGOS '!$O$21),"")</f>
        <v/>
      </c>
      <c r="N17" s="68" t="str">
        <f ca="1">IF(AND('MATRIZ DE RIESGOS '!$Y$22="Alta",'MATRIZ DE RIESGOS '!$AA$22="Leve"),CONCATENATE("R2C",'MATRIZ DE RIESGOS '!$O$22),"")</f>
        <v/>
      </c>
      <c r="O17" s="69" t="str">
        <f>IF(AND('MATRIZ DE RIESGOS '!$Y$26="Alta",'MATRIZ DE RIESGOS '!$AA$26="Leve"),CONCATENATE("R2C",'MATRIZ DE RIESGOS '!$O$26),"")</f>
        <v/>
      </c>
      <c r="P17" s="67" t="str">
        <f ca="1">IF(AND('MATRIZ DE RIESGOS '!$Y$18="Alta",'MATRIZ DE RIESGOS '!$AA$18="Menor"),CONCATENATE("R2C",'MATRIZ DE RIESGOS '!$O$18),"")</f>
        <v/>
      </c>
      <c r="Q17" s="68" t="str">
        <f ca="1">IF(AND('MATRIZ DE RIESGOS '!$Y$19="Alta",'MATRIZ DE RIESGOS '!$AA$19="Menor"),CONCATENATE("R2C",'MATRIZ DE RIESGOS '!$O$19),"")</f>
        <v/>
      </c>
      <c r="R17" s="68" t="str">
        <f ca="1">IF(AND('MATRIZ DE RIESGOS '!$Y$20="Alta",'MATRIZ DE RIESGOS '!$AA$20="Menor"),CONCATENATE("R2C",'MATRIZ DE RIESGOS '!$O$20),"")</f>
        <v/>
      </c>
      <c r="S17" s="68" t="str">
        <f ca="1">IF(AND('MATRIZ DE RIESGOS '!$Y$21="Alta",'MATRIZ DE RIESGOS '!$AA$21="Menor"),CONCATENATE("R2C",'MATRIZ DE RIESGOS '!$O$21),"")</f>
        <v/>
      </c>
      <c r="T17" s="68" t="str">
        <f ca="1">IF(AND('MATRIZ DE RIESGOS '!$Y$22="Alta",'MATRIZ DE RIESGOS '!$AA$22="Menor"),CONCATENATE("R2C",'MATRIZ DE RIESGOS '!$O$22),"")</f>
        <v/>
      </c>
      <c r="U17" s="69" t="str">
        <f>IF(AND('MATRIZ DE RIESGOS '!$Y$26="Alta",'MATRIZ DE RIESGOS '!$AA$26="Menor"),CONCATENATE("R2C",'MATRIZ DE RIESGOS '!$O$26),"")</f>
        <v/>
      </c>
      <c r="V17" s="52" t="str">
        <f ca="1">IF(AND('MATRIZ DE RIESGOS '!$Y$18="Alta",'MATRIZ DE RIESGOS '!$AA$18="Moderado"),CONCATENATE("R2C",'MATRIZ DE RIESGOS '!$O$18),"")</f>
        <v/>
      </c>
      <c r="W17" s="53" t="str">
        <f ca="1">IF(AND('MATRIZ DE RIESGOS '!$Y$19="Alta",'MATRIZ DE RIESGOS '!$AA$19="Moderado"),CONCATENATE("R2C",'MATRIZ DE RIESGOS '!$O$19),"")</f>
        <v/>
      </c>
      <c r="X17" s="53" t="str">
        <f ca="1">IF(AND('MATRIZ DE RIESGOS '!$Y$20="Alta",'MATRIZ DE RIESGOS '!$AA$20="Moderado"),CONCATENATE("R2C",'MATRIZ DE RIESGOS '!$O$20),"")</f>
        <v/>
      </c>
      <c r="Y17" s="53" t="str">
        <f ca="1">IF(AND('MATRIZ DE RIESGOS '!$Y$21="Alta",'MATRIZ DE RIESGOS '!$AA$21="Moderado"),CONCATENATE("R2C",'MATRIZ DE RIESGOS '!$O$21),"")</f>
        <v/>
      </c>
      <c r="Z17" s="53" t="str">
        <f ca="1">IF(AND('MATRIZ DE RIESGOS '!$Y$22="Alta",'MATRIZ DE RIESGOS '!$AA$22="Moderado"),CONCATENATE("R2C",'MATRIZ DE RIESGOS '!$O$22),"")</f>
        <v/>
      </c>
      <c r="AA17" s="54" t="str">
        <f>IF(AND('MATRIZ DE RIESGOS '!$Y$26="Alta",'MATRIZ DE RIESGOS '!$AA$26="Moderado"),CONCATENATE("R2C",'MATRIZ DE RIESGOS '!$O$26),"")</f>
        <v/>
      </c>
      <c r="AB17" s="52" t="str">
        <f ca="1">IF(AND('MATRIZ DE RIESGOS '!$Y$18="Alta",'MATRIZ DE RIESGOS '!$AA$18="Mayor"),CONCATENATE("R2C",'MATRIZ DE RIESGOS '!$O$18),"")</f>
        <v/>
      </c>
      <c r="AC17" s="53" t="str">
        <f ca="1">IF(AND('MATRIZ DE RIESGOS '!$Y$19="Alta",'MATRIZ DE RIESGOS '!$AA$19="Mayor"),CONCATENATE("R2C",'MATRIZ DE RIESGOS '!$O$19),"")</f>
        <v/>
      </c>
      <c r="AD17" s="53" t="str">
        <f ca="1">IF(AND('MATRIZ DE RIESGOS '!$Y$20="Alta",'MATRIZ DE RIESGOS '!$AA$20="Mayor"),CONCATENATE("R2C",'MATRIZ DE RIESGOS '!$O$20),"")</f>
        <v/>
      </c>
      <c r="AE17" s="53" t="str">
        <f ca="1">IF(AND('MATRIZ DE RIESGOS '!$Y$21="Alta",'MATRIZ DE RIESGOS '!$AA$21="Mayor"),CONCATENATE("R2C",'MATRIZ DE RIESGOS '!$O$21),"")</f>
        <v/>
      </c>
      <c r="AF17" s="53" t="str">
        <f ca="1">IF(AND('MATRIZ DE RIESGOS '!$Y$22="Alta",'MATRIZ DE RIESGOS '!$AA$22="Mayor"),CONCATENATE("R2C",'MATRIZ DE RIESGOS '!$O$22),"")</f>
        <v/>
      </c>
      <c r="AG17" s="54" t="str">
        <f>IF(AND('MATRIZ DE RIESGOS '!$Y$26="Alta",'MATRIZ DE RIESGOS '!$AA$26="Mayor"),CONCATENATE("R2C",'MATRIZ DE RIESGOS '!$O$26),"")</f>
        <v/>
      </c>
      <c r="AH17" s="55" t="str">
        <f ca="1">IF(AND('MATRIZ DE RIESGOS '!$Y$18="Alta",'MATRIZ DE RIESGOS '!$AA$18="Catastrófico"),CONCATENATE("R2C",'MATRIZ DE RIESGOS '!$O$18),"")</f>
        <v/>
      </c>
      <c r="AI17" s="56" t="str">
        <f ca="1">IF(AND('MATRIZ DE RIESGOS '!$Y$19="Alta",'MATRIZ DE RIESGOS '!$AA$19="Catastrófico"),CONCATENATE("R2C",'MATRIZ DE RIESGOS '!$O$19),"")</f>
        <v/>
      </c>
      <c r="AJ17" s="56" t="str">
        <f ca="1">IF(AND('MATRIZ DE RIESGOS '!$Y$20="Alta",'MATRIZ DE RIESGOS '!$AA$20="Catastrófico"),CONCATENATE("R2C",'MATRIZ DE RIESGOS '!$O$20),"")</f>
        <v/>
      </c>
      <c r="AK17" s="56" t="str">
        <f ca="1">IF(AND('MATRIZ DE RIESGOS '!$Y$21="Alta",'MATRIZ DE RIESGOS '!$AA$21="Catastrófico"),CONCATENATE("R2C",'MATRIZ DE RIESGOS '!$O$21),"")</f>
        <v/>
      </c>
      <c r="AL17" s="56" t="str">
        <f ca="1">IF(AND('MATRIZ DE RIESGOS '!$Y$22="Alta",'MATRIZ DE RIESGOS '!$AA$22="Catastrófico"),CONCATENATE("R2C",'MATRIZ DE RIESGOS '!$O$22),"")</f>
        <v/>
      </c>
      <c r="AM17" s="57" t="str">
        <f>IF(AND('MATRIZ DE RIESGOS '!$Y$26="Alta",'MATRIZ DE RIESGOS '!$AA$26="Catastrófico"),CONCATENATE("R2C",'MATRIZ DE RIESGOS '!$O$26),"")</f>
        <v/>
      </c>
      <c r="AN17" s="1"/>
      <c r="AO17" s="244"/>
      <c r="AP17" s="165"/>
      <c r="AQ17" s="165"/>
      <c r="AR17" s="165"/>
      <c r="AS17" s="165"/>
      <c r="AT17" s="245"/>
      <c r="AU17" s="1"/>
      <c r="AV17" s="1"/>
      <c r="AW17" s="1"/>
      <c r="AX17" s="1"/>
      <c r="AY17" s="1"/>
      <c r="AZ17" s="1"/>
      <c r="BA17" s="1"/>
      <c r="BB17" s="1"/>
      <c r="BC17" s="1"/>
      <c r="BD17" s="1"/>
      <c r="BE17" s="1"/>
      <c r="BF17" s="1"/>
      <c r="BG17" s="1"/>
      <c r="BH17" s="1"/>
      <c r="BI17" s="1"/>
    </row>
    <row r="18" spans="1:61" ht="15" customHeight="1" x14ac:dyDescent="0.25">
      <c r="A18" s="1"/>
      <c r="B18" s="258"/>
      <c r="C18" s="165"/>
      <c r="D18" s="166"/>
      <c r="E18" s="177"/>
      <c r="F18" s="165"/>
      <c r="G18" s="165"/>
      <c r="H18" s="165"/>
      <c r="I18" s="165"/>
      <c r="J18" s="67" t="str">
        <f ca="1">IF(AND('MATRIZ DE RIESGOS '!$Y$27="Alta",'MATRIZ DE RIESGOS '!$AA$27="Leve"),CONCATENATE("R3C",'MATRIZ DE RIESGOS '!$O$27),"")</f>
        <v/>
      </c>
      <c r="K18" s="68" t="str">
        <f ca="1">IF(AND('MATRIZ DE RIESGOS '!$Y$28="Alta",'MATRIZ DE RIESGOS '!$AA$28="Leve"),CONCATENATE("R3C",'MATRIZ DE RIESGOS '!$O$28),"")</f>
        <v/>
      </c>
      <c r="L18" s="68" t="str">
        <f ca="1">IF(AND('MATRIZ DE RIESGOS '!$Y$29="Alta",'MATRIZ DE RIESGOS '!$AA$29="Leve"),CONCATENATE("R3C",'MATRIZ DE RIESGOS '!$O$29),"")</f>
        <v/>
      </c>
      <c r="M18" s="68" t="str">
        <f>IF(AND('MATRIZ DE RIESGOS '!$Y$30="Alta",'MATRIZ DE RIESGOS '!$AA$30="Leve"),CONCATENATE("R3C",'MATRIZ DE RIESGOS '!$O$30),"")</f>
        <v/>
      </c>
      <c r="N18" s="68" t="str">
        <f>IF(AND('MATRIZ DE RIESGOS '!$Y$31="Alta",'MATRIZ DE RIESGOS '!$AA$31="Leve"),CONCATENATE("R3C",'MATRIZ DE RIESGOS '!$O$31),"")</f>
        <v/>
      </c>
      <c r="O18" s="69" t="str">
        <f>IF(AND('MATRIZ DE RIESGOS '!$Y$32="Alta",'MATRIZ DE RIESGOS '!$AA$32="Leve"),CONCATENATE("R3C",'MATRIZ DE RIESGOS '!$O$32),"")</f>
        <v/>
      </c>
      <c r="P18" s="67" t="str">
        <f ca="1">IF(AND('MATRIZ DE RIESGOS '!$Y$27="Alta",'MATRIZ DE RIESGOS '!$AA$27="Menor"),CONCATENATE("R3C",'MATRIZ DE RIESGOS '!$O$27),"")</f>
        <v/>
      </c>
      <c r="Q18" s="68" t="str">
        <f ca="1">IF(AND('MATRIZ DE RIESGOS '!$Y$28="Alta",'MATRIZ DE RIESGOS '!$AA$28="Menor"),CONCATENATE("R3C",'MATRIZ DE RIESGOS '!$O$28),"")</f>
        <v/>
      </c>
      <c r="R18" s="68" t="str">
        <f ca="1">IF(AND('MATRIZ DE RIESGOS '!$Y$29="Alta",'MATRIZ DE RIESGOS '!$AA$29="Menor"),CONCATENATE("R3C",'MATRIZ DE RIESGOS '!$O$29),"")</f>
        <v/>
      </c>
      <c r="S18" s="68" t="str">
        <f>IF(AND('MATRIZ DE RIESGOS '!$Y$30="Alta",'MATRIZ DE RIESGOS '!$AA$30="Menor"),CONCATENATE("R3C",'MATRIZ DE RIESGOS '!$O$30),"")</f>
        <v/>
      </c>
      <c r="T18" s="68" t="str">
        <f>IF(AND('MATRIZ DE RIESGOS '!$Y$31="Alta",'MATRIZ DE RIESGOS '!$AA$31="Menor"),CONCATENATE("R3C",'MATRIZ DE RIESGOS '!$O$31),"")</f>
        <v/>
      </c>
      <c r="U18" s="69" t="str">
        <f>IF(AND('MATRIZ DE RIESGOS '!$Y$32="Alta",'MATRIZ DE RIESGOS '!$AA$32="Menor"),CONCATENATE("R3C",'MATRIZ DE RIESGOS '!$O$32),"")</f>
        <v/>
      </c>
      <c r="V18" s="52" t="str">
        <f ca="1">IF(AND('MATRIZ DE RIESGOS '!$Y$27="Alta",'MATRIZ DE RIESGOS '!$AA$27="Moderado"),CONCATENATE("R3C",'MATRIZ DE RIESGOS '!$O$27),"")</f>
        <v/>
      </c>
      <c r="W18" s="53" t="str">
        <f ca="1">IF(AND('MATRIZ DE RIESGOS '!$Y$28="Alta",'MATRIZ DE RIESGOS '!$AA$28="Moderado"),CONCATENATE("R3C",'MATRIZ DE RIESGOS '!$O$28),"")</f>
        <v/>
      </c>
      <c r="X18" s="53" t="str">
        <f ca="1">IF(AND('MATRIZ DE RIESGOS '!$Y$29="Alta",'MATRIZ DE RIESGOS '!$AA$29="Moderado"),CONCATENATE("R3C",'MATRIZ DE RIESGOS '!$O$29),"")</f>
        <v/>
      </c>
      <c r="Y18" s="53" t="str">
        <f>IF(AND('MATRIZ DE RIESGOS '!$Y$30="Alta",'MATRIZ DE RIESGOS '!$AA$30="Moderado"),CONCATENATE("R3C",'MATRIZ DE RIESGOS '!$O$30),"")</f>
        <v/>
      </c>
      <c r="Z18" s="53" t="str">
        <f>IF(AND('MATRIZ DE RIESGOS '!$Y$31="Alta",'MATRIZ DE RIESGOS '!$AA$31="Moderado"),CONCATENATE("R3C",'MATRIZ DE RIESGOS '!$O$31),"")</f>
        <v/>
      </c>
      <c r="AA18" s="54" t="str">
        <f>IF(AND('MATRIZ DE RIESGOS '!$Y$32="Alta",'MATRIZ DE RIESGOS '!$AA$32="Moderado"),CONCATENATE("R3C",'MATRIZ DE RIESGOS '!$O$32),"")</f>
        <v/>
      </c>
      <c r="AB18" s="52" t="str">
        <f ca="1">IF(AND('MATRIZ DE RIESGOS '!$Y$27="Alta",'MATRIZ DE RIESGOS '!$AA$27="Mayor"),CONCATENATE("R3C",'MATRIZ DE RIESGOS '!$O$27),"")</f>
        <v/>
      </c>
      <c r="AC18" s="53" t="str">
        <f ca="1">IF(AND('MATRIZ DE RIESGOS '!$Y$28="Alta",'MATRIZ DE RIESGOS '!$AA$28="Mayor"),CONCATENATE("R3C",'MATRIZ DE RIESGOS '!$O$28),"")</f>
        <v/>
      </c>
      <c r="AD18" s="53" t="str">
        <f ca="1">IF(AND('MATRIZ DE RIESGOS '!$Y$29="Alta",'MATRIZ DE RIESGOS '!$AA$29="Mayor"),CONCATENATE("R3C",'MATRIZ DE RIESGOS '!$O$29),"")</f>
        <v/>
      </c>
      <c r="AE18" s="53" t="str">
        <f>IF(AND('MATRIZ DE RIESGOS '!$Y$30="Alta",'MATRIZ DE RIESGOS '!$AA$30="Mayor"),CONCATENATE("R3C",'MATRIZ DE RIESGOS '!$O$30),"")</f>
        <v/>
      </c>
      <c r="AF18" s="53" t="str">
        <f>IF(AND('MATRIZ DE RIESGOS '!$Y$31="Alta",'MATRIZ DE RIESGOS '!$AA$31="Mayor"),CONCATENATE("R3C",'MATRIZ DE RIESGOS '!$O$31),"")</f>
        <v/>
      </c>
      <c r="AG18" s="54" t="str">
        <f>IF(AND('MATRIZ DE RIESGOS '!$Y$32="Alta",'MATRIZ DE RIESGOS '!$AA$32="Mayor"),CONCATENATE("R3C",'MATRIZ DE RIESGOS '!$O$32),"")</f>
        <v/>
      </c>
      <c r="AH18" s="55" t="str">
        <f ca="1">IF(AND('MATRIZ DE RIESGOS '!$Y$27="Alta",'MATRIZ DE RIESGOS '!$AA$27="Catastrófico"),CONCATENATE("R3C",'MATRIZ DE RIESGOS '!$O$27),"")</f>
        <v/>
      </c>
      <c r="AI18" s="56" t="str">
        <f ca="1">IF(AND('MATRIZ DE RIESGOS '!$Y$28="Alta",'MATRIZ DE RIESGOS '!$AA$28="Catastrófico"),CONCATENATE("R3C",'MATRIZ DE RIESGOS '!$O$28),"")</f>
        <v/>
      </c>
      <c r="AJ18" s="56" t="str">
        <f ca="1">IF(AND('MATRIZ DE RIESGOS '!$Y$29="Alta",'MATRIZ DE RIESGOS '!$AA$29="Catastrófico"),CONCATENATE("R3C",'MATRIZ DE RIESGOS '!$O$29),"")</f>
        <v/>
      </c>
      <c r="AK18" s="56" t="str">
        <f>IF(AND('MATRIZ DE RIESGOS '!$Y$30="Alta",'MATRIZ DE RIESGOS '!$AA$30="Catastrófico"),CONCATENATE("R3C",'MATRIZ DE RIESGOS '!$O$30),"")</f>
        <v/>
      </c>
      <c r="AL18" s="56" t="str">
        <f>IF(AND('MATRIZ DE RIESGOS '!$Y$31="Alta",'MATRIZ DE RIESGOS '!$AA$31="Catastrófico"),CONCATENATE("R3C",'MATRIZ DE RIESGOS '!$O$31),"")</f>
        <v/>
      </c>
      <c r="AM18" s="57" t="str">
        <f>IF(AND('MATRIZ DE RIESGOS '!$Y$32="Alta",'MATRIZ DE RIESGOS '!$AA$32="Catastrófico"),CONCATENATE("R3C",'MATRIZ DE RIESGOS '!$O$32),"")</f>
        <v/>
      </c>
      <c r="AN18" s="1"/>
      <c r="AO18" s="244"/>
      <c r="AP18" s="165"/>
      <c r="AQ18" s="165"/>
      <c r="AR18" s="165"/>
      <c r="AS18" s="165"/>
      <c r="AT18" s="245"/>
      <c r="AU18" s="1"/>
      <c r="AV18" s="1"/>
      <c r="AW18" s="1"/>
      <c r="AX18" s="1"/>
      <c r="AY18" s="1"/>
      <c r="AZ18" s="1"/>
      <c r="BA18" s="1"/>
      <c r="BB18" s="1"/>
      <c r="BC18" s="1"/>
      <c r="BD18" s="1"/>
      <c r="BE18" s="1"/>
      <c r="BF18" s="1"/>
      <c r="BG18" s="1"/>
      <c r="BH18" s="1"/>
      <c r="BI18" s="1"/>
    </row>
    <row r="19" spans="1:61" ht="15" customHeight="1" x14ac:dyDescent="0.25">
      <c r="A19" s="1"/>
      <c r="B19" s="258"/>
      <c r="C19" s="165"/>
      <c r="D19" s="166"/>
      <c r="E19" s="177"/>
      <c r="F19" s="165"/>
      <c r="G19" s="165"/>
      <c r="H19" s="165"/>
      <c r="I19" s="165"/>
      <c r="J19" s="67" t="str">
        <f ca="1">IF(AND('MATRIZ DE RIESGOS '!$Y$33="Alta",'MATRIZ DE RIESGOS '!$AA$33="Leve"),CONCATENATE("R4C",'MATRIZ DE RIESGOS '!$O$33),"")</f>
        <v/>
      </c>
      <c r="K19" s="68" t="str">
        <f ca="1">IF(AND('MATRIZ DE RIESGOS '!$Y$34="Alta",'MATRIZ DE RIESGOS '!$AA$34="Leve"),CONCATENATE("R4C",'MATRIZ DE RIESGOS '!$O$34),"")</f>
        <v/>
      </c>
      <c r="L19" s="68" t="str">
        <f ca="1">IF(AND('MATRIZ DE RIESGOS '!$Y$35="Alta",'MATRIZ DE RIESGOS '!$AA$35="Leve"),CONCATENATE("R4C",'MATRIZ DE RIESGOS '!$O$35),"")</f>
        <v/>
      </c>
      <c r="M19" s="68" t="str">
        <f ca="1">IF(AND('MATRIZ DE RIESGOS '!$Y$36="Alta",'MATRIZ DE RIESGOS '!$AA$36="Leve"),CONCATENATE("R4C",'MATRIZ DE RIESGOS '!$O$36),"")</f>
        <v/>
      </c>
      <c r="N19" s="68" t="str">
        <f ca="1">IF(AND('MATRIZ DE RIESGOS '!$Y$37="Alta",'MATRIZ DE RIESGOS '!$AA$37="Leve"),CONCATENATE("R4C",'MATRIZ DE RIESGOS '!$O$37),"")</f>
        <v/>
      </c>
      <c r="O19" s="69" t="str">
        <f>IF(AND('MATRIZ DE RIESGOS '!$Y$39="Alta",'MATRIZ DE RIESGOS '!$AA$39="Leve"),CONCATENATE("R4C",'MATRIZ DE RIESGOS '!$O$39),"")</f>
        <v/>
      </c>
      <c r="P19" s="67" t="str">
        <f ca="1">IF(AND('MATRIZ DE RIESGOS '!$Y$33="Alta",'MATRIZ DE RIESGOS '!$AA$33="Menor"),CONCATENATE("R4C",'MATRIZ DE RIESGOS '!$O$33),"")</f>
        <v/>
      </c>
      <c r="Q19" s="68" t="str">
        <f ca="1">IF(AND('MATRIZ DE RIESGOS '!$Y$34="Alta",'MATRIZ DE RIESGOS '!$AA$34="Menor"),CONCATENATE("R4C",'MATRIZ DE RIESGOS '!$O$34),"")</f>
        <v/>
      </c>
      <c r="R19" s="68" t="str">
        <f ca="1">IF(AND('MATRIZ DE RIESGOS '!$Y$35="Alta",'MATRIZ DE RIESGOS '!$AA$35="Menor"),CONCATENATE("R4C",'MATRIZ DE RIESGOS '!$O$35),"")</f>
        <v/>
      </c>
      <c r="S19" s="68" t="str">
        <f ca="1">IF(AND('MATRIZ DE RIESGOS '!$Y$36="Alta",'MATRIZ DE RIESGOS '!$AA$36="Menor"),CONCATENATE("R4C",'MATRIZ DE RIESGOS '!$O$36),"")</f>
        <v/>
      </c>
      <c r="T19" s="68" t="str">
        <f ca="1">IF(AND('MATRIZ DE RIESGOS '!$Y$37="Alta",'MATRIZ DE RIESGOS '!$AA$37="Menor"),CONCATENATE("R4C",'MATRIZ DE RIESGOS '!$O$37),"")</f>
        <v/>
      </c>
      <c r="U19" s="69" t="str">
        <f>IF(AND('MATRIZ DE RIESGOS '!$Y$39="Alta",'MATRIZ DE RIESGOS '!$AA$39="Menor"),CONCATENATE("R4C",'MATRIZ DE RIESGOS '!$O$39),"")</f>
        <v/>
      </c>
      <c r="V19" s="52" t="str">
        <f ca="1">IF(AND('MATRIZ DE RIESGOS '!$Y$33="Alta",'MATRIZ DE RIESGOS '!$AA$33="Moderado"),CONCATENATE("R4C",'MATRIZ DE RIESGOS '!$O$33),"")</f>
        <v/>
      </c>
      <c r="W19" s="53" t="str">
        <f ca="1">IF(AND('MATRIZ DE RIESGOS '!$Y$34="Alta",'MATRIZ DE RIESGOS '!$AA$34="Moderado"),CONCATENATE("R4C",'MATRIZ DE RIESGOS '!$O$34),"")</f>
        <v/>
      </c>
      <c r="X19" s="53" t="str">
        <f ca="1">IF(AND('MATRIZ DE RIESGOS '!$Y$35="Alta",'MATRIZ DE RIESGOS '!$AA$35="Moderado"),CONCATENATE("R4C",'MATRIZ DE RIESGOS '!$O$35),"")</f>
        <v/>
      </c>
      <c r="Y19" s="53" t="str">
        <f ca="1">IF(AND('MATRIZ DE RIESGOS '!$Y$36="Alta",'MATRIZ DE RIESGOS '!$AA$36="Moderado"),CONCATENATE("R4C",'MATRIZ DE RIESGOS '!$O$36),"")</f>
        <v/>
      </c>
      <c r="Z19" s="53" t="str">
        <f ca="1">IF(AND('MATRIZ DE RIESGOS '!$Y$37="Alta",'MATRIZ DE RIESGOS '!$AA$37="Moderado"),CONCATENATE("R4C",'MATRIZ DE RIESGOS '!$O$37),"")</f>
        <v/>
      </c>
      <c r="AA19" s="54" t="str">
        <f>IF(AND('MATRIZ DE RIESGOS '!$Y$39="Alta",'MATRIZ DE RIESGOS '!$AA$39="Moderado"),CONCATENATE("R4C",'MATRIZ DE RIESGOS '!$O$39),"")</f>
        <v/>
      </c>
      <c r="AB19" s="52" t="str">
        <f ca="1">IF(AND('MATRIZ DE RIESGOS '!$Y$33="Alta",'MATRIZ DE RIESGOS '!$AA$33="Mayor"),CONCATENATE("R4C",'MATRIZ DE RIESGOS '!$O$33),"")</f>
        <v/>
      </c>
      <c r="AC19" s="53" t="str">
        <f ca="1">IF(AND('MATRIZ DE RIESGOS '!$Y$34="Alta",'MATRIZ DE RIESGOS '!$AA$34="Mayor"),CONCATENATE("R4C",'MATRIZ DE RIESGOS '!$O$34),"")</f>
        <v/>
      </c>
      <c r="AD19" s="53" t="str">
        <f ca="1">IF(AND('MATRIZ DE RIESGOS '!$Y$35="Alta",'MATRIZ DE RIESGOS '!$AA$35="Mayor"),CONCATENATE("R4C",'MATRIZ DE RIESGOS '!$O$35),"")</f>
        <v/>
      </c>
      <c r="AE19" s="53" t="str">
        <f ca="1">IF(AND('MATRIZ DE RIESGOS '!$Y$36="Alta",'MATRIZ DE RIESGOS '!$AA$36="Mayor"),CONCATENATE("R4C",'MATRIZ DE RIESGOS '!$O$36),"")</f>
        <v/>
      </c>
      <c r="AF19" s="53" t="str">
        <f ca="1">IF(AND('MATRIZ DE RIESGOS '!$Y$37="Alta",'MATRIZ DE RIESGOS '!$AA$37="Mayor"),CONCATENATE("R4C",'MATRIZ DE RIESGOS '!$O$37),"")</f>
        <v/>
      </c>
      <c r="AG19" s="54" t="str">
        <f>IF(AND('MATRIZ DE RIESGOS '!$Y$39="Alta",'MATRIZ DE RIESGOS '!$AA$39="Mayor"),CONCATENATE("R4C",'MATRIZ DE RIESGOS '!$O$39),"")</f>
        <v/>
      </c>
      <c r="AH19" s="55" t="str">
        <f ca="1">IF(AND('MATRIZ DE RIESGOS '!$Y$33="Alta",'MATRIZ DE RIESGOS '!$AA$33="Catastrófico"),CONCATENATE("R4C",'MATRIZ DE RIESGOS '!$O$33),"")</f>
        <v/>
      </c>
      <c r="AI19" s="56" t="str">
        <f ca="1">IF(AND('MATRIZ DE RIESGOS '!$Y$34="Alta",'MATRIZ DE RIESGOS '!$AA$34="Catastrófico"),CONCATENATE("R4C",'MATRIZ DE RIESGOS '!$O$34),"")</f>
        <v/>
      </c>
      <c r="AJ19" s="56" t="str">
        <f ca="1">IF(AND('MATRIZ DE RIESGOS '!$Y$35="Alta",'MATRIZ DE RIESGOS '!$AA$35="Catastrófico"),CONCATENATE("R4C",'MATRIZ DE RIESGOS '!$O$35),"")</f>
        <v/>
      </c>
      <c r="AK19" s="56" t="str">
        <f ca="1">IF(AND('MATRIZ DE RIESGOS '!$Y$36="Alta",'MATRIZ DE RIESGOS '!$AA$36="Catastrófico"),CONCATENATE("R4C",'MATRIZ DE RIESGOS '!$O$36),"")</f>
        <v/>
      </c>
      <c r="AL19" s="56" t="str">
        <f ca="1">IF(AND('MATRIZ DE RIESGOS '!$Y$37="Alta",'MATRIZ DE RIESGOS '!$AA$37="Catastrófico"),CONCATENATE("R4C",'MATRIZ DE RIESGOS '!$O$37),"")</f>
        <v/>
      </c>
      <c r="AM19" s="57" t="str">
        <f>IF(AND('MATRIZ DE RIESGOS '!$Y$39="Alta",'MATRIZ DE RIESGOS '!$AA$39="Catastrófico"),CONCATENATE("R4C",'MATRIZ DE RIESGOS '!$O$39),"")</f>
        <v/>
      </c>
      <c r="AN19" s="1"/>
      <c r="AO19" s="244"/>
      <c r="AP19" s="165"/>
      <c r="AQ19" s="165"/>
      <c r="AR19" s="165"/>
      <c r="AS19" s="165"/>
      <c r="AT19" s="245"/>
      <c r="AU19" s="1"/>
      <c r="AV19" s="1"/>
      <c r="AW19" s="1"/>
      <c r="AX19" s="1"/>
      <c r="AY19" s="1"/>
      <c r="AZ19" s="1"/>
      <c r="BA19" s="1"/>
      <c r="BB19" s="1"/>
      <c r="BC19" s="1"/>
      <c r="BD19" s="1"/>
      <c r="BE19" s="1"/>
      <c r="BF19" s="1"/>
      <c r="BG19" s="1"/>
      <c r="BH19" s="1"/>
      <c r="BI19" s="1"/>
    </row>
    <row r="20" spans="1:61" ht="15" customHeight="1" x14ac:dyDescent="0.25">
      <c r="A20" s="1"/>
      <c r="B20" s="258"/>
      <c r="C20" s="165"/>
      <c r="D20" s="166"/>
      <c r="E20" s="177"/>
      <c r="F20" s="165"/>
      <c r="G20" s="165"/>
      <c r="H20" s="165"/>
      <c r="I20" s="165"/>
      <c r="J20" s="67" t="str">
        <f ca="1">IF(AND('MATRIZ DE RIESGOS '!$Y$40="Alta",'MATRIZ DE RIESGOS '!$AA$40="Leve"),CONCATENATE("R5C",'MATRIZ DE RIESGOS '!$O$40),"")</f>
        <v/>
      </c>
      <c r="K20" s="68" t="str">
        <f ca="1">IF(AND('MATRIZ DE RIESGOS '!$Y$41="Alta",'MATRIZ DE RIESGOS '!$AA$41="Leve"),CONCATENATE("R5C",'MATRIZ DE RIESGOS '!$O$41),"")</f>
        <v/>
      </c>
      <c r="L20" s="68" t="str">
        <f ca="1">IF(AND('MATRIZ DE RIESGOS '!$Y$42="Alta",'MATRIZ DE RIESGOS '!$AA$42="Leve"),CONCATENATE("R5C",'MATRIZ DE RIESGOS '!$O$42),"")</f>
        <v/>
      </c>
      <c r="M20" s="68" t="str">
        <f ca="1">IF(AND('MATRIZ DE RIESGOS '!$Y$43="Alta",'MATRIZ DE RIESGOS '!$AA$43="Leve"),CONCATENATE("R5C",'MATRIZ DE RIESGOS '!$O$43),"")</f>
        <v/>
      </c>
      <c r="N20" s="68" t="str">
        <f>IF(AND('MATRIZ DE RIESGOS '!$Y$44="Alta",'MATRIZ DE RIESGOS '!$AA$44="Leve"),CONCATENATE("R5C",'MATRIZ DE RIESGOS '!$O$44),"")</f>
        <v/>
      </c>
      <c r="O20" s="69" t="str">
        <f>IF(AND('MATRIZ DE RIESGOS '!$Y$45="Alta",'MATRIZ DE RIESGOS '!$AA$45="Leve"),CONCATENATE("R5C",'MATRIZ DE RIESGOS '!$O$45),"")</f>
        <v/>
      </c>
      <c r="P20" s="67" t="str">
        <f ca="1">IF(AND('MATRIZ DE RIESGOS '!$Y$40="Alta",'MATRIZ DE RIESGOS '!$AA$40="Menor"),CONCATENATE("R5C",'MATRIZ DE RIESGOS '!$O$40),"")</f>
        <v/>
      </c>
      <c r="Q20" s="68" t="str">
        <f ca="1">IF(AND('MATRIZ DE RIESGOS '!$Y$41="Alta",'MATRIZ DE RIESGOS '!$AA$41="Menor"),CONCATENATE("R5C",'MATRIZ DE RIESGOS '!$O$41),"")</f>
        <v/>
      </c>
      <c r="R20" s="68" t="str">
        <f ca="1">IF(AND('MATRIZ DE RIESGOS '!$Y$42="Alta",'MATRIZ DE RIESGOS '!$AA$42="Menor"),CONCATENATE("R5C",'MATRIZ DE RIESGOS '!$O$42),"")</f>
        <v/>
      </c>
      <c r="S20" s="68" t="str">
        <f ca="1">IF(AND('MATRIZ DE RIESGOS '!$Y$43="Alta",'MATRIZ DE RIESGOS '!$AA$43="Menor"),CONCATENATE("R5C",'MATRIZ DE RIESGOS '!$O$43),"")</f>
        <v/>
      </c>
      <c r="T20" s="68" t="str">
        <f>IF(AND('MATRIZ DE RIESGOS '!$Y$44="Alta",'MATRIZ DE RIESGOS '!$AA$44="Menor"),CONCATENATE("R5C",'MATRIZ DE RIESGOS '!$O$44),"")</f>
        <v/>
      </c>
      <c r="U20" s="69" t="str">
        <f>IF(AND('MATRIZ DE RIESGOS '!$Y$45="Alta",'MATRIZ DE RIESGOS '!$AA$45="Menor"),CONCATENATE("R5C",'MATRIZ DE RIESGOS '!$O$45),"")</f>
        <v/>
      </c>
      <c r="V20" s="52" t="str">
        <f ca="1">IF(AND('MATRIZ DE RIESGOS '!$Y$40="Alta",'MATRIZ DE RIESGOS '!$AA$40="Moderado"),CONCATENATE("R5C",'MATRIZ DE RIESGOS '!$O$40),"")</f>
        <v/>
      </c>
      <c r="W20" s="53" t="str">
        <f ca="1">IF(AND('MATRIZ DE RIESGOS '!$Y$41="Alta",'MATRIZ DE RIESGOS '!$AA$41="Moderado"),CONCATENATE("R5C",'MATRIZ DE RIESGOS '!$O$41),"")</f>
        <v/>
      </c>
      <c r="X20" s="53" t="str">
        <f ca="1">IF(AND('MATRIZ DE RIESGOS '!$Y$42="Alta",'MATRIZ DE RIESGOS '!$AA$42="Moderado"),CONCATENATE("R5C",'MATRIZ DE RIESGOS '!$O$42),"")</f>
        <v/>
      </c>
      <c r="Y20" s="53" t="str">
        <f ca="1">IF(AND('MATRIZ DE RIESGOS '!$Y$43="Alta",'MATRIZ DE RIESGOS '!$AA$43="Moderado"),CONCATENATE("R5C",'MATRIZ DE RIESGOS '!$O$43),"")</f>
        <v/>
      </c>
      <c r="Z20" s="53" t="str">
        <f>IF(AND('MATRIZ DE RIESGOS '!$Y$44="Alta",'MATRIZ DE RIESGOS '!$AA$44="Moderado"),CONCATENATE("R5C",'MATRIZ DE RIESGOS '!$O$44),"")</f>
        <v/>
      </c>
      <c r="AA20" s="54" t="str">
        <f>IF(AND('MATRIZ DE RIESGOS '!$Y$45="Alta",'MATRIZ DE RIESGOS '!$AA$45="Moderado"),CONCATENATE("R5C",'MATRIZ DE RIESGOS '!$O$45),"")</f>
        <v/>
      </c>
      <c r="AB20" s="52" t="str">
        <f ca="1">IF(AND('MATRIZ DE RIESGOS '!$Y$40="Alta",'MATRIZ DE RIESGOS '!$AA$40="Mayor"),CONCATENATE("R5C",'MATRIZ DE RIESGOS '!$O$40),"")</f>
        <v/>
      </c>
      <c r="AC20" s="53" t="str">
        <f ca="1">IF(AND('MATRIZ DE RIESGOS '!$Y$41="Alta",'MATRIZ DE RIESGOS '!$AA$41="Mayor"),CONCATENATE("R5C",'MATRIZ DE RIESGOS '!$O$41),"")</f>
        <v/>
      </c>
      <c r="AD20" s="53" t="str">
        <f ca="1">IF(AND('MATRIZ DE RIESGOS '!$Y$42="Alta",'MATRIZ DE RIESGOS '!$AA$42="Mayor"),CONCATENATE("R5C",'MATRIZ DE RIESGOS '!$O$42),"")</f>
        <v/>
      </c>
      <c r="AE20" s="53" t="str">
        <f ca="1">IF(AND('MATRIZ DE RIESGOS '!$Y$43="Alta",'MATRIZ DE RIESGOS '!$AA$43="Mayor"),CONCATENATE("R5C",'MATRIZ DE RIESGOS '!$O$43),"")</f>
        <v/>
      </c>
      <c r="AF20" s="53" t="str">
        <f>IF(AND('MATRIZ DE RIESGOS '!$Y$44="Alta",'MATRIZ DE RIESGOS '!$AA$44="Mayor"),CONCATENATE("R5C",'MATRIZ DE RIESGOS '!$O$44),"")</f>
        <v/>
      </c>
      <c r="AG20" s="54" t="str">
        <f>IF(AND('MATRIZ DE RIESGOS '!$Y$45="Alta",'MATRIZ DE RIESGOS '!$AA$45="Mayor"),CONCATENATE("R5C",'MATRIZ DE RIESGOS '!$O$45),"")</f>
        <v/>
      </c>
      <c r="AH20" s="55" t="str">
        <f ca="1">IF(AND('MATRIZ DE RIESGOS '!$Y$40="Alta",'MATRIZ DE RIESGOS '!$AA$40="Catastrófico"),CONCATENATE("R5C",'MATRIZ DE RIESGOS '!$O$40),"")</f>
        <v/>
      </c>
      <c r="AI20" s="56" t="str">
        <f ca="1">IF(AND('MATRIZ DE RIESGOS '!$Y$41="Alta",'MATRIZ DE RIESGOS '!$AA$41="Catastrófico"),CONCATENATE("R5C",'MATRIZ DE RIESGOS '!$O$41),"")</f>
        <v/>
      </c>
      <c r="AJ20" s="56" t="str">
        <f ca="1">IF(AND('MATRIZ DE RIESGOS '!$Y$42="Alta",'MATRIZ DE RIESGOS '!$AA$42="Catastrófico"),CONCATENATE("R5C",'MATRIZ DE RIESGOS '!$O$42),"")</f>
        <v/>
      </c>
      <c r="AK20" s="56" t="str">
        <f ca="1">IF(AND('MATRIZ DE RIESGOS '!$Y$43="Alta",'MATRIZ DE RIESGOS '!$AA$43="Catastrófico"),CONCATENATE("R5C",'MATRIZ DE RIESGOS '!$O$43),"")</f>
        <v/>
      </c>
      <c r="AL20" s="56" t="str">
        <f>IF(AND('MATRIZ DE RIESGOS '!$Y$44="Alta",'MATRIZ DE RIESGOS '!$AA$44="Catastrófico"),CONCATENATE("R5C",'MATRIZ DE RIESGOS '!$O$44),"")</f>
        <v/>
      </c>
      <c r="AM20" s="57" t="str">
        <f>IF(AND('MATRIZ DE RIESGOS '!$Y$45="Alta",'MATRIZ DE RIESGOS '!$AA$45="Catastrófico"),CONCATENATE("R5C",'MATRIZ DE RIESGOS '!$O$45),"")</f>
        <v/>
      </c>
      <c r="AN20" s="1"/>
      <c r="AO20" s="244"/>
      <c r="AP20" s="165"/>
      <c r="AQ20" s="165"/>
      <c r="AR20" s="165"/>
      <c r="AS20" s="165"/>
      <c r="AT20" s="245"/>
      <c r="AU20" s="1"/>
      <c r="AV20" s="1"/>
      <c r="AW20" s="1"/>
      <c r="AX20" s="1"/>
      <c r="AY20" s="1"/>
      <c r="AZ20" s="1"/>
      <c r="BA20" s="1"/>
      <c r="BB20" s="1"/>
      <c r="BC20" s="1"/>
      <c r="BD20" s="1"/>
      <c r="BE20" s="1"/>
      <c r="BF20" s="1"/>
      <c r="BG20" s="1"/>
      <c r="BH20" s="1"/>
      <c r="BI20" s="1"/>
    </row>
    <row r="21" spans="1:61" ht="15" customHeight="1" x14ac:dyDescent="0.25">
      <c r="A21" s="1"/>
      <c r="B21" s="258"/>
      <c r="C21" s="165"/>
      <c r="D21" s="166"/>
      <c r="E21" s="177"/>
      <c r="F21" s="165"/>
      <c r="G21" s="165"/>
      <c r="H21" s="165"/>
      <c r="I21" s="165"/>
      <c r="J21" s="67" t="str">
        <f>IF(AND('MATRIZ DE RIESGOS '!$Y$46="Alta",'MATRIZ DE RIESGOS '!$AA$46="Leve"),CONCATENATE("R6C",'MATRIZ DE RIESGOS '!$O$46),"")</f>
        <v/>
      </c>
      <c r="K21" s="68" t="str">
        <f>IF(AND('MATRIZ DE RIESGOS '!$Y$47="Alta",'MATRIZ DE RIESGOS '!$AA$47="Leve"),CONCATENATE("R6C",'MATRIZ DE RIESGOS '!$O$47),"")</f>
        <v/>
      </c>
      <c r="L21" s="68" t="str">
        <f>IF(AND('MATRIZ DE RIESGOS '!$Y$48="Alta",'MATRIZ DE RIESGOS '!$AA$48="Leve"),CONCATENATE("R6C",'MATRIZ DE RIESGOS '!$O$48),"")</f>
        <v/>
      </c>
      <c r="M21" s="68" t="str">
        <f>IF(AND('MATRIZ DE RIESGOS '!$Y$49="Alta",'MATRIZ DE RIESGOS '!$AA$49="Leve"),CONCATENATE("R6C",'MATRIZ DE RIESGOS '!$O$49),"")</f>
        <v/>
      </c>
      <c r="N21" s="68" t="str">
        <f>IF(AND('MATRIZ DE RIESGOS '!$Y$50="Alta",'MATRIZ DE RIESGOS '!$AA$50="Leve"),CONCATENATE("R6C",'MATRIZ DE RIESGOS '!$O$50),"")</f>
        <v/>
      </c>
      <c r="O21" s="69" t="str">
        <f>IF(AND('MATRIZ DE RIESGOS '!$Y$51="Alta",'MATRIZ DE RIESGOS '!$AA$51="Leve"),CONCATENATE("R6C",'MATRIZ DE RIESGOS '!$O$51),"")</f>
        <v/>
      </c>
      <c r="P21" s="67" t="str">
        <f>IF(AND('MATRIZ DE RIESGOS '!$Y$46="Alta",'MATRIZ DE RIESGOS '!$AA$46="Menor"),CONCATENATE("R6C",'MATRIZ DE RIESGOS '!$O$46),"")</f>
        <v/>
      </c>
      <c r="Q21" s="68" t="str">
        <f>IF(AND('MATRIZ DE RIESGOS '!$Y$47="Alta",'MATRIZ DE RIESGOS '!$AA$47="Menor"),CONCATENATE("R6C",'MATRIZ DE RIESGOS '!$O$47),"")</f>
        <v/>
      </c>
      <c r="R21" s="68" t="str">
        <f>IF(AND('MATRIZ DE RIESGOS '!$Y$48="Alta",'MATRIZ DE RIESGOS '!$AA$48="Menor"),CONCATENATE("R6C",'MATRIZ DE RIESGOS '!$O$48),"")</f>
        <v/>
      </c>
      <c r="S21" s="68" t="str">
        <f>IF(AND('MATRIZ DE RIESGOS '!$Y$49="Alta",'MATRIZ DE RIESGOS '!$AA$49="Menor"),CONCATENATE("R6C",'MATRIZ DE RIESGOS '!$O$49),"")</f>
        <v/>
      </c>
      <c r="T21" s="68" t="str">
        <f>IF(AND('MATRIZ DE RIESGOS '!$Y$50="Alta",'MATRIZ DE RIESGOS '!$AA$50="Menor"),CONCATENATE("R6C",'MATRIZ DE RIESGOS '!$O$50),"")</f>
        <v/>
      </c>
      <c r="U21" s="69" t="str">
        <f>IF(AND('MATRIZ DE RIESGOS '!$Y$51="Alta",'MATRIZ DE RIESGOS '!$AA$51="Menor"),CONCATENATE("R6C",'MATRIZ DE RIESGOS '!$O$51),"")</f>
        <v/>
      </c>
      <c r="V21" s="52" t="str">
        <f>IF(AND('MATRIZ DE RIESGOS '!$Y$46="Alta",'MATRIZ DE RIESGOS '!$AA$46="Moderado"),CONCATENATE("R6C",'MATRIZ DE RIESGOS '!$O$46),"")</f>
        <v/>
      </c>
      <c r="W21" s="53" t="str">
        <f>IF(AND('MATRIZ DE RIESGOS '!$Y$47="Alta",'MATRIZ DE RIESGOS '!$AA$47="Moderado"),CONCATENATE("R6C",'MATRIZ DE RIESGOS '!$O$47),"")</f>
        <v/>
      </c>
      <c r="X21" s="53" t="str">
        <f>IF(AND('MATRIZ DE RIESGOS '!$Y$48="Alta",'MATRIZ DE RIESGOS '!$AA$48="Moderado"),CONCATENATE("R6C",'MATRIZ DE RIESGOS '!$O$48),"")</f>
        <v/>
      </c>
      <c r="Y21" s="53" t="str">
        <f>IF(AND('MATRIZ DE RIESGOS '!$Y$49="Alta",'MATRIZ DE RIESGOS '!$AA$49="Moderado"),CONCATENATE("R6C",'MATRIZ DE RIESGOS '!$O$49),"")</f>
        <v/>
      </c>
      <c r="Z21" s="53" t="str">
        <f>IF(AND('MATRIZ DE RIESGOS '!$Y$50="Alta",'MATRIZ DE RIESGOS '!$AA$50="Moderado"),CONCATENATE("R6C",'MATRIZ DE RIESGOS '!$O$50),"")</f>
        <v/>
      </c>
      <c r="AA21" s="54" t="str">
        <f>IF(AND('MATRIZ DE RIESGOS '!$Y$51="Alta",'MATRIZ DE RIESGOS '!$AA$51="Moderado"),CONCATENATE("R6C",'MATRIZ DE RIESGOS '!$O$51),"")</f>
        <v/>
      </c>
      <c r="AB21" s="52" t="str">
        <f>IF(AND('MATRIZ DE RIESGOS '!$Y$46="Alta",'MATRIZ DE RIESGOS '!$AA$46="Mayor"),CONCATENATE("R6C",'MATRIZ DE RIESGOS '!$O$46),"")</f>
        <v/>
      </c>
      <c r="AC21" s="53" t="str">
        <f>IF(AND('MATRIZ DE RIESGOS '!$Y$47="Alta",'MATRIZ DE RIESGOS '!$AA$47="Mayor"),CONCATENATE("R6C",'MATRIZ DE RIESGOS '!$O$47),"")</f>
        <v/>
      </c>
      <c r="AD21" s="53" t="str">
        <f>IF(AND('MATRIZ DE RIESGOS '!$Y$48="Alta",'MATRIZ DE RIESGOS '!$AA$48="Mayor"),CONCATENATE("R6C",'MATRIZ DE RIESGOS '!$O$48),"")</f>
        <v/>
      </c>
      <c r="AE21" s="53" t="str">
        <f>IF(AND('MATRIZ DE RIESGOS '!$Y$49="Alta",'MATRIZ DE RIESGOS '!$AA$49="Mayor"),CONCATENATE("R6C",'MATRIZ DE RIESGOS '!$O$49),"")</f>
        <v/>
      </c>
      <c r="AF21" s="53" t="str">
        <f>IF(AND('MATRIZ DE RIESGOS '!$Y$50="Alta",'MATRIZ DE RIESGOS '!$AA$50="Mayor"),CONCATENATE("R6C",'MATRIZ DE RIESGOS '!$O$50),"")</f>
        <v/>
      </c>
      <c r="AG21" s="54" t="str">
        <f>IF(AND('MATRIZ DE RIESGOS '!$Y$51="Alta",'MATRIZ DE RIESGOS '!$AA$51="Mayor"),CONCATENATE("R6C",'MATRIZ DE RIESGOS '!$O$51),"")</f>
        <v/>
      </c>
      <c r="AH21" s="55" t="str">
        <f>IF(AND('MATRIZ DE RIESGOS '!$Y$46="Alta",'MATRIZ DE RIESGOS '!$AA$46="Catastrófico"),CONCATENATE("R6C",'MATRIZ DE RIESGOS '!$O$46),"")</f>
        <v/>
      </c>
      <c r="AI21" s="56" t="str">
        <f>IF(AND('MATRIZ DE RIESGOS '!$Y$47="Alta",'MATRIZ DE RIESGOS '!$AA$47="Catastrófico"),CONCATENATE("R6C",'MATRIZ DE RIESGOS '!$O$47),"")</f>
        <v/>
      </c>
      <c r="AJ21" s="56" t="str">
        <f>IF(AND('MATRIZ DE RIESGOS '!$Y$48="Alta",'MATRIZ DE RIESGOS '!$AA$48="Catastrófico"),CONCATENATE("R6C",'MATRIZ DE RIESGOS '!$O$48),"")</f>
        <v/>
      </c>
      <c r="AK21" s="56" t="str">
        <f>IF(AND('MATRIZ DE RIESGOS '!$Y$49="Alta",'MATRIZ DE RIESGOS '!$AA$49="Catastrófico"),CONCATENATE("R6C",'MATRIZ DE RIESGOS '!$O$49),"")</f>
        <v/>
      </c>
      <c r="AL21" s="56" t="str">
        <f>IF(AND('MATRIZ DE RIESGOS '!$Y$50="Alta",'MATRIZ DE RIESGOS '!$AA$50="Catastrófico"),CONCATENATE("R6C",'MATRIZ DE RIESGOS '!$O$50),"")</f>
        <v/>
      </c>
      <c r="AM21" s="57" t="str">
        <f>IF(AND('MATRIZ DE RIESGOS '!$Y$51="Alta",'MATRIZ DE RIESGOS '!$AA$51="Catastrófico"),CONCATENATE("R6C",'MATRIZ DE RIESGOS '!$O$51),"")</f>
        <v/>
      </c>
      <c r="AN21" s="1"/>
      <c r="AO21" s="244"/>
      <c r="AP21" s="165"/>
      <c r="AQ21" s="165"/>
      <c r="AR21" s="165"/>
      <c r="AS21" s="165"/>
      <c r="AT21" s="245"/>
      <c r="AU21" s="1"/>
      <c r="AV21" s="1"/>
      <c r="AW21" s="1"/>
      <c r="AX21" s="1"/>
      <c r="AY21" s="1"/>
      <c r="AZ21" s="1"/>
      <c r="BA21" s="1"/>
      <c r="BB21" s="1"/>
      <c r="BC21" s="1"/>
      <c r="BD21" s="1"/>
      <c r="BE21" s="1"/>
      <c r="BF21" s="1"/>
      <c r="BG21" s="1"/>
      <c r="BH21" s="1"/>
      <c r="BI21" s="1"/>
    </row>
    <row r="22" spans="1:61" ht="15" customHeight="1" x14ac:dyDescent="0.25">
      <c r="A22" s="1"/>
      <c r="B22" s="258"/>
      <c r="C22" s="165"/>
      <c r="D22" s="166"/>
      <c r="E22" s="177"/>
      <c r="F22" s="165"/>
      <c r="G22" s="165"/>
      <c r="H22" s="165"/>
      <c r="I22" s="165"/>
      <c r="J22" s="67" t="str">
        <f>IF(AND('MATRIZ DE RIESGOS '!$Y$52="Alta",'MATRIZ DE RIESGOS '!$AA$52="Leve"),CONCATENATE("R7C",'MATRIZ DE RIESGOS '!$O$52),"")</f>
        <v/>
      </c>
      <c r="K22" s="68" t="str">
        <f>IF(AND('MATRIZ DE RIESGOS '!$Y$53="Alta",'MATRIZ DE RIESGOS '!$AA$53="Leve"),CONCATENATE("R7C",'MATRIZ DE RIESGOS '!$O$53),"")</f>
        <v/>
      </c>
      <c r="L22" s="68" t="str">
        <f>IF(AND('MATRIZ DE RIESGOS '!$Y$54="Alta",'MATRIZ DE RIESGOS '!$AA$54="Leve"),CONCATENATE("R7C",'MATRIZ DE RIESGOS '!$O$54),"")</f>
        <v/>
      </c>
      <c r="M22" s="68" t="str">
        <f>IF(AND('MATRIZ DE RIESGOS '!$Y$55="Alta",'MATRIZ DE RIESGOS '!$AA$55="Leve"),CONCATENATE("R7C",'MATRIZ DE RIESGOS '!$O$55),"")</f>
        <v/>
      </c>
      <c r="N22" s="68" t="str">
        <f>IF(AND('MATRIZ DE RIESGOS '!$Y$56="Alta",'MATRIZ DE RIESGOS '!$AA$56="Leve"),CONCATENATE("R7C",'MATRIZ DE RIESGOS '!$O$56),"")</f>
        <v/>
      </c>
      <c r="O22" s="69" t="str">
        <f>IF(AND('MATRIZ DE RIESGOS '!$Y$57="Alta",'MATRIZ DE RIESGOS '!$AA$57="Leve"),CONCATENATE("R7C",'MATRIZ DE RIESGOS '!$O$57),"")</f>
        <v/>
      </c>
      <c r="P22" s="67" t="str">
        <f>IF(AND('MATRIZ DE RIESGOS '!$Y$52="Alta",'MATRIZ DE RIESGOS '!$AA$52="Menor"),CONCATENATE("R7C",'MATRIZ DE RIESGOS '!$O$52),"")</f>
        <v/>
      </c>
      <c r="Q22" s="68" t="str">
        <f>IF(AND('MATRIZ DE RIESGOS '!$Y$53="Alta",'MATRIZ DE RIESGOS '!$AA$53="Menor"),CONCATENATE("R7C",'MATRIZ DE RIESGOS '!$O$53),"")</f>
        <v/>
      </c>
      <c r="R22" s="68" t="str">
        <f>IF(AND('MATRIZ DE RIESGOS '!$Y$54="Alta",'MATRIZ DE RIESGOS '!$AA$54="Menor"),CONCATENATE("R7C",'MATRIZ DE RIESGOS '!$O$54),"")</f>
        <v/>
      </c>
      <c r="S22" s="68" t="str">
        <f>IF(AND('MATRIZ DE RIESGOS '!$Y$55="Alta",'MATRIZ DE RIESGOS '!$AA$55="Menor"),CONCATENATE("R7C",'MATRIZ DE RIESGOS '!$O$55),"")</f>
        <v/>
      </c>
      <c r="T22" s="68" t="str">
        <f>IF(AND('MATRIZ DE RIESGOS '!$Y$56="Alta",'MATRIZ DE RIESGOS '!$AA$56="Menor"),CONCATENATE("R7C",'MATRIZ DE RIESGOS '!$O$56),"")</f>
        <v/>
      </c>
      <c r="U22" s="69" t="str">
        <f>IF(AND('MATRIZ DE RIESGOS '!$Y$57="Alta",'MATRIZ DE RIESGOS '!$AA$57="Menor"),CONCATENATE("R7C",'MATRIZ DE RIESGOS '!$O$57),"")</f>
        <v/>
      </c>
      <c r="V22" s="52" t="str">
        <f>IF(AND('MATRIZ DE RIESGOS '!$Y$52="Alta",'MATRIZ DE RIESGOS '!$AA$52="Moderado"),CONCATENATE("R7C",'MATRIZ DE RIESGOS '!$O$52),"")</f>
        <v/>
      </c>
      <c r="W22" s="53" t="str">
        <f>IF(AND('MATRIZ DE RIESGOS '!$Y$53="Alta",'MATRIZ DE RIESGOS '!$AA$53="Moderado"),CONCATENATE("R7C",'MATRIZ DE RIESGOS '!$O$53),"")</f>
        <v/>
      </c>
      <c r="X22" s="53" t="str">
        <f>IF(AND('MATRIZ DE RIESGOS '!$Y$54="Alta",'MATRIZ DE RIESGOS '!$AA$54="Moderado"),CONCATENATE("R7C",'MATRIZ DE RIESGOS '!$O$54),"")</f>
        <v/>
      </c>
      <c r="Y22" s="53" t="str">
        <f>IF(AND('MATRIZ DE RIESGOS '!$Y$55="Alta",'MATRIZ DE RIESGOS '!$AA$55="Moderado"),CONCATENATE("R7C",'MATRIZ DE RIESGOS '!$O$55),"")</f>
        <v/>
      </c>
      <c r="Z22" s="53" t="str">
        <f>IF(AND('MATRIZ DE RIESGOS '!$Y$56="Alta",'MATRIZ DE RIESGOS '!$AA$56="Moderado"),CONCATENATE("R7C",'MATRIZ DE RIESGOS '!$O$56),"")</f>
        <v/>
      </c>
      <c r="AA22" s="54" t="str">
        <f>IF(AND('MATRIZ DE RIESGOS '!$Y$57="Alta",'MATRIZ DE RIESGOS '!$AA$57="Moderado"),CONCATENATE("R7C",'MATRIZ DE RIESGOS '!$O$57),"")</f>
        <v/>
      </c>
      <c r="AB22" s="52" t="str">
        <f>IF(AND('MATRIZ DE RIESGOS '!$Y$52="Alta",'MATRIZ DE RIESGOS '!$AA$52="Mayor"),CONCATENATE("R7C",'MATRIZ DE RIESGOS '!$O$52),"")</f>
        <v/>
      </c>
      <c r="AC22" s="53" t="str">
        <f>IF(AND('MATRIZ DE RIESGOS '!$Y$53="Alta",'MATRIZ DE RIESGOS '!$AA$53="Mayor"),CONCATENATE("R7C",'MATRIZ DE RIESGOS '!$O$53),"")</f>
        <v/>
      </c>
      <c r="AD22" s="53" t="str">
        <f>IF(AND('MATRIZ DE RIESGOS '!$Y$54="Alta",'MATRIZ DE RIESGOS '!$AA$54="Mayor"),CONCATENATE("R7C",'MATRIZ DE RIESGOS '!$O$54),"")</f>
        <v/>
      </c>
      <c r="AE22" s="53" t="str">
        <f>IF(AND('MATRIZ DE RIESGOS '!$Y$55="Alta",'MATRIZ DE RIESGOS '!$AA$55="Mayor"),CONCATENATE("R7C",'MATRIZ DE RIESGOS '!$O$55),"")</f>
        <v/>
      </c>
      <c r="AF22" s="53" t="str">
        <f>IF(AND('MATRIZ DE RIESGOS '!$Y$56="Alta",'MATRIZ DE RIESGOS '!$AA$56="Mayor"),CONCATENATE("R7C",'MATRIZ DE RIESGOS '!$O$56),"")</f>
        <v/>
      </c>
      <c r="AG22" s="54" t="str">
        <f>IF(AND('MATRIZ DE RIESGOS '!$Y$57="Alta",'MATRIZ DE RIESGOS '!$AA$57="Mayor"),CONCATENATE("R7C",'MATRIZ DE RIESGOS '!$O$57),"")</f>
        <v/>
      </c>
      <c r="AH22" s="55" t="str">
        <f>IF(AND('MATRIZ DE RIESGOS '!$Y$52="Alta",'MATRIZ DE RIESGOS '!$AA$52="Catastrófico"),CONCATENATE("R7C",'MATRIZ DE RIESGOS '!$O$52),"")</f>
        <v/>
      </c>
      <c r="AI22" s="56" t="str">
        <f>IF(AND('MATRIZ DE RIESGOS '!$Y$53="Alta",'MATRIZ DE RIESGOS '!$AA$53="Catastrófico"),CONCATENATE("R7C",'MATRIZ DE RIESGOS '!$O$53),"")</f>
        <v/>
      </c>
      <c r="AJ22" s="56" t="str">
        <f>IF(AND('MATRIZ DE RIESGOS '!$Y$54="Alta",'MATRIZ DE RIESGOS '!$AA$54="Catastrófico"),CONCATENATE("R7C",'MATRIZ DE RIESGOS '!$O$54),"")</f>
        <v/>
      </c>
      <c r="AK22" s="56" t="str">
        <f>IF(AND('MATRIZ DE RIESGOS '!$Y$55="Alta",'MATRIZ DE RIESGOS '!$AA$55="Catastrófico"),CONCATENATE("R7C",'MATRIZ DE RIESGOS '!$O$55),"")</f>
        <v/>
      </c>
      <c r="AL22" s="56" t="str">
        <f>IF(AND('MATRIZ DE RIESGOS '!$Y$56="Alta",'MATRIZ DE RIESGOS '!$AA$56="Catastrófico"),CONCATENATE("R7C",'MATRIZ DE RIESGOS '!$O$56),"")</f>
        <v/>
      </c>
      <c r="AM22" s="57" t="str">
        <f>IF(AND('MATRIZ DE RIESGOS '!$Y$57="Alta",'MATRIZ DE RIESGOS '!$AA$57="Catastrófico"),CONCATENATE("R7C",'MATRIZ DE RIESGOS '!$O$57),"")</f>
        <v/>
      </c>
      <c r="AN22" s="1"/>
      <c r="AO22" s="244"/>
      <c r="AP22" s="165"/>
      <c r="AQ22" s="165"/>
      <c r="AR22" s="165"/>
      <c r="AS22" s="165"/>
      <c r="AT22" s="245"/>
      <c r="AU22" s="1"/>
      <c r="AV22" s="1"/>
      <c r="AW22" s="1"/>
      <c r="AX22" s="1"/>
      <c r="AY22" s="1"/>
      <c r="AZ22" s="1"/>
      <c r="BA22" s="1"/>
      <c r="BB22" s="1"/>
      <c r="BC22" s="1"/>
      <c r="BD22" s="1"/>
      <c r="BE22" s="1"/>
      <c r="BF22" s="1"/>
      <c r="BG22" s="1"/>
      <c r="BH22" s="1"/>
      <c r="BI22" s="1"/>
    </row>
    <row r="23" spans="1:61" ht="15" customHeight="1" x14ac:dyDescent="0.25">
      <c r="A23" s="1"/>
      <c r="B23" s="258"/>
      <c r="C23" s="165"/>
      <c r="D23" s="166"/>
      <c r="E23" s="177"/>
      <c r="F23" s="165"/>
      <c r="G23" s="165"/>
      <c r="H23" s="165"/>
      <c r="I23" s="165"/>
      <c r="J23" s="67" t="str">
        <f>IF(AND('MATRIZ DE RIESGOS '!$Y$58="Alta",'MATRIZ DE RIESGOS '!$AA$58="Leve"),CONCATENATE("R8C",'MATRIZ DE RIESGOS '!$O$58),"")</f>
        <v/>
      </c>
      <c r="K23" s="68" t="str">
        <f>IF(AND('MATRIZ DE RIESGOS '!$Y$59="Alta",'MATRIZ DE RIESGOS '!$AA$59="Leve"),CONCATENATE("R8C",'MATRIZ DE RIESGOS '!$O$59),"")</f>
        <v/>
      </c>
      <c r="L23" s="68" t="str">
        <f>IF(AND('MATRIZ DE RIESGOS '!$Y$60="Alta",'MATRIZ DE RIESGOS '!$AA$60="Leve"),CONCATENATE("R8C",'MATRIZ DE RIESGOS '!$O$60),"")</f>
        <v/>
      </c>
      <c r="M23" s="68" t="str">
        <f>IF(AND('MATRIZ DE RIESGOS '!$Y$61="Alta",'MATRIZ DE RIESGOS '!$AA$61="Leve"),CONCATENATE("R8C",'MATRIZ DE RIESGOS '!$O$61),"")</f>
        <v/>
      </c>
      <c r="N23" s="68" t="str">
        <f>IF(AND('MATRIZ DE RIESGOS '!$Y$62="Alta",'MATRIZ DE RIESGOS '!$AA$62="Leve"),CONCATENATE("R8C",'MATRIZ DE RIESGOS '!$O$62),"")</f>
        <v/>
      </c>
      <c r="O23" s="69" t="str">
        <f>IF(AND('MATRIZ DE RIESGOS '!$Y$63="Alta",'MATRIZ DE RIESGOS '!$AA$63="Leve"),CONCATENATE("R8C",'MATRIZ DE RIESGOS '!$O$63),"")</f>
        <v/>
      </c>
      <c r="P23" s="67" t="str">
        <f>IF(AND('MATRIZ DE RIESGOS '!$Y$58="Alta",'MATRIZ DE RIESGOS '!$AA$58="Menor"),CONCATENATE("R8C",'MATRIZ DE RIESGOS '!$O$58),"")</f>
        <v/>
      </c>
      <c r="Q23" s="68" t="str">
        <f>IF(AND('MATRIZ DE RIESGOS '!$Y$59="Alta",'MATRIZ DE RIESGOS '!$AA$59="Menor"),CONCATENATE("R8C",'MATRIZ DE RIESGOS '!$O$59),"")</f>
        <v/>
      </c>
      <c r="R23" s="68" t="str">
        <f>IF(AND('MATRIZ DE RIESGOS '!$Y$60="Alta",'MATRIZ DE RIESGOS '!$AA$60="Menor"),CONCATENATE("R8C",'MATRIZ DE RIESGOS '!$O$60),"")</f>
        <v/>
      </c>
      <c r="S23" s="68" t="str">
        <f>IF(AND('MATRIZ DE RIESGOS '!$Y$61="Alta",'MATRIZ DE RIESGOS '!$AA$61="Menor"),CONCATENATE("R8C",'MATRIZ DE RIESGOS '!$O$61),"")</f>
        <v/>
      </c>
      <c r="T23" s="68" t="str">
        <f>IF(AND('MATRIZ DE RIESGOS '!$Y$62="Alta",'MATRIZ DE RIESGOS '!$AA$62="Menor"),CONCATENATE("R8C",'MATRIZ DE RIESGOS '!$O$62),"")</f>
        <v/>
      </c>
      <c r="U23" s="69" t="str">
        <f>IF(AND('MATRIZ DE RIESGOS '!$Y$63="Alta",'MATRIZ DE RIESGOS '!$AA$63="Menor"),CONCATENATE("R8C",'MATRIZ DE RIESGOS '!$O$63),"")</f>
        <v/>
      </c>
      <c r="V23" s="52" t="str">
        <f>IF(AND('MATRIZ DE RIESGOS '!$Y$58="Alta",'MATRIZ DE RIESGOS '!$AA$58="Moderado"),CONCATENATE("R8C",'MATRIZ DE RIESGOS '!$O$58),"")</f>
        <v/>
      </c>
      <c r="W23" s="53" t="str">
        <f>IF(AND('MATRIZ DE RIESGOS '!$Y$59="Alta",'MATRIZ DE RIESGOS '!$AA$59="Moderado"),CONCATENATE("R8C",'MATRIZ DE RIESGOS '!$O$59),"")</f>
        <v/>
      </c>
      <c r="X23" s="53" t="str">
        <f>IF(AND('MATRIZ DE RIESGOS '!$Y$60="Alta",'MATRIZ DE RIESGOS '!$AA$60="Moderado"),CONCATENATE("R8C",'MATRIZ DE RIESGOS '!$O$60),"")</f>
        <v/>
      </c>
      <c r="Y23" s="53" t="str">
        <f>IF(AND('MATRIZ DE RIESGOS '!$Y$61="Alta",'MATRIZ DE RIESGOS '!$AA$61="Moderado"),CONCATENATE("R8C",'MATRIZ DE RIESGOS '!$O$61),"")</f>
        <v/>
      </c>
      <c r="Z23" s="53" t="str">
        <f>IF(AND('MATRIZ DE RIESGOS '!$Y$62="Alta",'MATRIZ DE RIESGOS '!$AA$62="Moderado"),CONCATENATE("R8C",'MATRIZ DE RIESGOS '!$O$62),"")</f>
        <v/>
      </c>
      <c r="AA23" s="54" t="str">
        <f>IF(AND('MATRIZ DE RIESGOS '!$Y$63="Alta",'MATRIZ DE RIESGOS '!$AA$63="Moderado"),CONCATENATE("R8C",'MATRIZ DE RIESGOS '!$O$63),"")</f>
        <v/>
      </c>
      <c r="AB23" s="52" t="str">
        <f>IF(AND('MATRIZ DE RIESGOS '!$Y$58="Alta",'MATRIZ DE RIESGOS '!$AA$58="Mayor"),CONCATENATE("R8C",'MATRIZ DE RIESGOS '!$O$58),"")</f>
        <v/>
      </c>
      <c r="AC23" s="53" t="str">
        <f>IF(AND('MATRIZ DE RIESGOS '!$Y$59="Alta",'MATRIZ DE RIESGOS '!$AA$59="Mayor"),CONCATENATE("R8C",'MATRIZ DE RIESGOS '!$O$59),"")</f>
        <v/>
      </c>
      <c r="AD23" s="53" t="str">
        <f>IF(AND('MATRIZ DE RIESGOS '!$Y$60="Alta",'MATRIZ DE RIESGOS '!$AA$60="Mayor"),CONCATENATE("R8C",'MATRIZ DE RIESGOS '!$O$60),"")</f>
        <v/>
      </c>
      <c r="AE23" s="53" t="str">
        <f>IF(AND('MATRIZ DE RIESGOS '!$Y$61="Alta",'MATRIZ DE RIESGOS '!$AA$61="Mayor"),CONCATENATE("R8C",'MATRIZ DE RIESGOS '!$O$61),"")</f>
        <v/>
      </c>
      <c r="AF23" s="53" t="str">
        <f>IF(AND('MATRIZ DE RIESGOS '!$Y$62="Alta",'MATRIZ DE RIESGOS '!$AA$62="Mayor"),CONCATENATE("R8C",'MATRIZ DE RIESGOS '!$O$62),"")</f>
        <v/>
      </c>
      <c r="AG23" s="54" t="str">
        <f>IF(AND('MATRIZ DE RIESGOS '!$Y$63="Alta",'MATRIZ DE RIESGOS '!$AA$63="Mayor"),CONCATENATE("R8C",'MATRIZ DE RIESGOS '!$O$63),"")</f>
        <v/>
      </c>
      <c r="AH23" s="55" t="str">
        <f>IF(AND('MATRIZ DE RIESGOS '!$Y$58="Alta",'MATRIZ DE RIESGOS '!$AA$58="Catastrófico"),CONCATENATE("R8C",'MATRIZ DE RIESGOS '!$O$58),"")</f>
        <v/>
      </c>
      <c r="AI23" s="56" t="str">
        <f>IF(AND('MATRIZ DE RIESGOS '!$Y$59="Alta",'MATRIZ DE RIESGOS '!$AA$59="Catastrófico"),CONCATENATE("R8C",'MATRIZ DE RIESGOS '!$O$59),"")</f>
        <v/>
      </c>
      <c r="AJ23" s="56" t="str">
        <f>IF(AND('MATRIZ DE RIESGOS '!$Y$60="Alta",'MATRIZ DE RIESGOS '!$AA$60="Catastrófico"),CONCATENATE("R8C",'MATRIZ DE RIESGOS '!$O$60),"")</f>
        <v/>
      </c>
      <c r="AK23" s="56" t="str">
        <f>IF(AND('MATRIZ DE RIESGOS '!$Y$61="Alta",'MATRIZ DE RIESGOS '!$AA$61="Catastrófico"),CONCATENATE("R8C",'MATRIZ DE RIESGOS '!$O$61),"")</f>
        <v/>
      </c>
      <c r="AL23" s="56" t="str">
        <f>IF(AND('MATRIZ DE RIESGOS '!$Y$62="Alta",'MATRIZ DE RIESGOS '!$AA$62="Catastrófico"),CONCATENATE("R8C",'MATRIZ DE RIESGOS '!$O$62),"")</f>
        <v/>
      </c>
      <c r="AM23" s="57" t="str">
        <f>IF(AND('MATRIZ DE RIESGOS '!$Y$63="Alta",'MATRIZ DE RIESGOS '!$AA$63="Catastrófico"),CONCATENATE("R8C",'MATRIZ DE RIESGOS '!$O$63),"")</f>
        <v/>
      </c>
      <c r="AN23" s="1"/>
      <c r="AO23" s="244"/>
      <c r="AP23" s="165"/>
      <c r="AQ23" s="165"/>
      <c r="AR23" s="165"/>
      <c r="AS23" s="165"/>
      <c r="AT23" s="245"/>
      <c r="AU23" s="1"/>
      <c r="AV23" s="1"/>
      <c r="AW23" s="1"/>
      <c r="AX23" s="1"/>
      <c r="AY23" s="1"/>
      <c r="AZ23" s="1"/>
      <c r="BA23" s="1"/>
      <c r="BB23" s="1"/>
      <c r="BC23" s="1"/>
      <c r="BD23" s="1"/>
      <c r="BE23" s="1"/>
      <c r="BF23" s="1"/>
      <c r="BG23" s="1"/>
      <c r="BH23" s="1"/>
      <c r="BI23" s="1"/>
    </row>
    <row r="24" spans="1:61" ht="15" customHeight="1" x14ac:dyDescent="0.25">
      <c r="A24" s="1"/>
      <c r="B24" s="258"/>
      <c r="C24" s="165"/>
      <c r="D24" s="166"/>
      <c r="E24" s="177"/>
      <c r="F24" s="165"/>
      <c r="G24" s="165"/>
      <c r="H24" s="165"/>
      <c r="I24" s="165"/>
      <c r="J24" s="67" t="str">
        <f>IF(AND('MATRIZ DE RIESGOS '!$Y$64="Alta",'MATRIZ DE RIESGOS '!$AA$64="Leve"),CONCATENATE("R9C",'MATRIZ DE RIESGOS '!$O$64),"")</f>
        <v/>
      </c>
      <c r="K24" s="68" t="str">
        <f>IF(AND('MATRIZ DE RIESGOS '!$Y$65="Alta",'MATRIZ DE RIESGOS '!$AA$65="Leve"),CONCATENATE("R9C",'MATRIZ DE RIESGOS '!$O$65),"")</f>
        <v/>
      </c>
      <c r="L24" s="68" t="str">
        <f>IF(AND('MATRIZ DE RIESGOS '!$Y$66="Alta",'MATRIZ DE RIESGOS '!$AA$66="Leve"),CONCATENATE("R9C",'MATRIZ DE RIESGOS '!$O$66),"")</f>
        <v/>
      </c>
      <c r="M24" s="68" t="str">
        <f>IF(AND('MATRIZ DE RIESGOS '!$Y$67="Alta",'MATRIZ DE RIESGOS '!$AA$67="Leve"),CONCATENATE("R9C",'MATRIZ DE RIESGOS '!$O$67),"")</f>
        <v/>
      </c>
      <c r="N24" s="68" t="str">
        <f>IF(AND('MATRIZ DE RIESGOS '!$Y$68="Alta",'MATRIZ DE RIESGOS '!$AA$68="Leve"),CONCATENATE("R9C",'MATRIZ DE RIESGOS '!$O$68),"")</f>
        <v/>
      </c>
      <c r="O24" s="69" t="str">
        <f>IF(AND('MATRIZ DE RIESGOS '!$Y$69="Alta",'MATRIZ DE RIESGOS '!$AA$69="Leve"),CONCATENATE("R9C",'MATRIZ DE RIESGOS '!$O$69),"")</f>
        <v/>
      </c>
      <c r="P24" s="67" t="str">
        <f>IF(AND('MATRIZ DE RIESGOS '!$Y$64="Alta",'MATRIZ DE RIESGOS '!$AA$64="Menor"),CONCATENATE("R9C",'MATRIZ DE RIESGOS '!$O$64),"")</f>
        <v/>
      </c>
      <c r="Q24" s="68" t="str">
        <f>IF(AND('MATRIZ DE RIESGOS '!$Y$65="Alta",'MATRIZ DE RIESGOS '!$AA$65="Menor"),CONCATENATE("R9C",'MATRIZ DE RIESGOS '!$O$65),"")</f>
        <v/>
      </c>
      <c r="R24" s="68" t="str">
        <f>IF(AND('MATRIZ DE RIESGOS '!$Y$66="Alta",'MATRIZ DE RIESGOS '!$AA$66="Menor"),CONCATENATE("R9C",'MATRIZ DE RIESGOS '!$O$66),"")</f>
        <v/>
      </c>
      <c r="S24" s="68" t="str">
        <f>IF(AND('MATRIZ DE RIESGOS '!$Y$67="Alta",'MATRIZ DE RIESGOS '!$AA$67="Menor"),CONCATENATE("R9C",'MATRIZ DE RIESGOS '!$O$67),"")</f>
        <v/>
      </c>
      <c r="T24" s="68" t="str">
        <f>IF(AND('MATRIZ DE RIESGOS '!$Y$68="Alta",'MATRIZ DE RIESGOS '!$AA$68="Menor"),CONCATENATE("R9C",'MATRIZ DE RIESGOS '!$O$68),"")</f>
        <v/>
      </c>
      <c r="U24" s="69" t="str">
        <f>IF(AND('MATRIZ DE RIESGOS '!$Y$69="Alta",'MATRIZ DE RIESGOS '!$AA$69="Menor"),CONCATENATE("R9C",'MATRIZ DE RIESGOS '!$O$69),"")</f>
        <v/>
      </c>
      <c r="V24" s="52" t="str">
        <f>IF(AND('MATRIZ DE RIESGOS '!$Y$64="Alta",'MATRIZ DE RIESGOS '!$AA$64="Moderado"),CONCATENATE("R9C",'MATRIZ DE RIESGOS '!$O$64),"")</f>
        <v/>
      </c>
      <c r="W24" s="53" t="str">
        <f>IF(AND('MATRIZ DE RIESGOS '!$Y$65="Alta",'MATRIZ DE RIESGOS '!$AA$65="Moderado"),CONCATENATE("R9C",'MATRIZ DE RIESGOS '!$O$65),"")</f>
        <v/>
      </c>
      <c r="X24" s="53" t="str">
        <f>IF(AND('MATRIZ DE RIESGOS '!$Y$66="Alta",'MATRIZ DE RIESGOS '!$AA$66="Moderado"),CONCATENATE("R9C",'MATRIZ DE RIESGOS '!$O$66),"")</f>
        <v/>
      </c>
      <c r="Y24" s="53" t="str">
        <f>IF(AND('MATRIZ DE RIESGOS '!$Y$67="Alta",'MATRIZ DE RIESGOS '!$AA$67="Moderado"),CONCATENATE("R9C",'MATRIZ DE RIESGOS '!$O$67),"")</f>
        <v/>
      </c>
      <c r="Z24" s="53" t="str">
        <f>IF(AND('MATRIZ DE RIESGOS '!$Y$68="Alta",'MATRIZ DE RIESGOS '!$AA$68="Moderado"),CONCATENATE("R9C",'MATRIZ DE RIESGOS '!$O$68),"")</f>
        <v/>
      </c>
      <c r="AA24" s="54" t="str">
        <f>IF(AND('MATRIZ DE RIESGOS '!$Y$69="Alta",'MATRIZ DE RIESGOS '!$AA$69="Moderado"),CONCATENATE("R9C",'MATRIZ DE RIESGOS '!$O$69),"")</f>
        <v/>
      </c>
      <c r="AB24" s="52" t="str">
        <f>IF(AND('MATRIZ DE RIESGOS '!$Y$64="Alta",'MATRIZ DE RIESGOS '!$AA$64="Mayor"),CONCATENATE("R9C",'MATRIZ DE RIESGOS '!$O$64),"")</f>
        <v/>
      </c>
      <c r="AC24" s="53" t="str">
        <f>IF(AND('MATRIZ DE RIESGOS '!$Y$65="Alta",'MATRIZ DE RIESGOS '!$AA$65="Mayor"),CONCATENATE("R9C",'MATRIZ DE RIESGOS '!$O$65),"")</f>
        <v/>
      </c>
      <c r="AD24" s="53" t="str">
        <f>IF(AND('MATRIZ DE RIESGOS '!$Y$66="Alta",'MATRIZ DE RIESGOS '!$AA$66="Mayor"),CONCATENATE("R9C",'MATRIZ DE RIESGOS '!$O$66),"")</f>
        <v/>
      </c>
      <c r="AE24" s="53" t="str">
        <f>IF(AND('MATRIZ DE RIESGOS '!$Y$67="Alta",'MATRIZ DE RIESGOS '!$AA$67="Mayor"),CONCATENATE("R9C",'MATRIZ DE RIESGOS '!$O$67),"")</f>
        <v/>
      </c>
      <c r="AF24" s="53" t="str">
        <f>IF(AND('MATRIZ DE RIESGOS '!$Y$68="Alta",'MATRIZ DE RIESGOS '!$AA$68="Mayor"),CONCATENATE("R9C",'MATRIZ DE RIESGOS '!$O$68),"")</f>
        <v/>
      </c>
      <c r="AG24" s="54" t="str">
        <f>IF(AND('MATRIZ DE RIESGOS '!$Y$69="Alta",'MATRIZ DE RIESGOS '!$AA$69="Mayor"),CONCATENATE("R9C",'MATRIZ DE RIESGOS '!$O$69),"")</f>
        <v/>
      </c>
      <c r="AH24" s="55" t="str">
        <f>IF(AND('MATRIZ DE RIESGOS '!$Y$64="Alta",'MATRIZ DE RIESGOS '!$AA$64="Catastrófico"),CONCATENATE("R9C",'MATRIZ DE RIESGOS '!$O$64),"")</f>
        <v/>
      </c>
      <c r="AI24" s="56" t="str">
        <f>IF(AND('MATRIZ DE RIESGOS '!$Y$65="Alta",'MATRIZ DE RIESGOS '!$AA$65="Catastrófico"),CONCATENATE("R9C",'MATRIZ DE RIESGOS '!$O$65),"")</f>
        <v/>
      </c>
      <c r="AJ24" s="56" t="str">
        <f>IF(AND('MATRIZ DE RIESGOS '!$Y$66="Alta",'MATRIZ DE RIESGOS '!$AA$66="Catastrófico"),CONCATENATE("R9C",'MATRIZ DE RIESGOS '!$O$66),"")</f>
        <v/>
      </c>
      <c r="AK24" s="56" t="str">
        <f>IF(AND('MATRIZ DE RIESGOS '!$Y$67="Alta",'MATRIZ DE RIESGOS '!$AA$67="Catastrófico"),CONCATENATE("R9C",'MATRIZ DE RIESGOS '!$O$67),"")</f>
        <v/>
      </c>
      <c r="AL24" s="56" t="str">
        <f>IF(AND('MATRIZ DE RIESGOS '!$Y$68="Alta",'MATRIZ DE RIESGOS '!$AA$68="Catastrófico"),CONCATENATE("R9C",'MATRIZ DE RIESGOS '!$O$68),"")</f>
        <v/>
      </c>
      <c r="AM24" s="57" t="str">
        <f>IF(AND('MATRIZ DE RIESGOS '!$Y$69="Alta",'MATRIZ DE RIESGOS '!$AA$69="Catastrófico"),CONCATENATE("R9C",'MATRIZ DE RIESGOS '!$O$69),"")</f>
        <v/>
      </c>
      <c r="AN24" s="1"/>
      <c r="AO24" s="244"/>
      <c r="AP24" s="165"/>
      <c r="AQ24" s="165"/>
      <c r="AR24" s="165"/>
      <c r="AS24" s="165"/>
      <c r="AT24" s="245"/>
      <c r="AU24" s="1"/>
      <c r="AV24" s="1"/>
      <c r="AW24" s="1"/>
      <c r="AX24" s="1"/>
      <c r="AY24" s="1"/>
      <c r="AZ24" s="1"/>
      <c r="BA24" s="1"/>
      <c r="BB24" s="1"/>
      <c r="BC24" s="1"/>
      <c r="BD24" s="1"/>
      <c r="BE24" s="1"/>
      <c r="BF24" s="1"/>
      <c r="BG24" s="1"/>
      <c r="BH24" s="1"/>
      <c r="BI24" s="1"/>
    </row>
    <row r="25" spans="1:61" ht="15.75" customHeight="1" x14ac:dyDescent="0.25">
      <c r="A25" s="1"/>
      <c r="B25" s="258"/>
      <c r="C25" s="165"/>
      <c r="D25" s="166"/>
      <c r="E25" s="236"/>
      <c r="F25" s="240"/>
      <c r="G25" s="240"/>
      <c r="H25" s="240"/>
      <c r="I25" s="240"/>
      <c r="J25" s="70" t="str">
        <f>IF(AND('MATRIZ DE RIESGOS '!$Y$70="Alta",'MATRIZ DE RIESGOS '!$AA$70="Leve"),CONCATENATE("R10C",'MATRIZ DE RIESGOS '!$O$70),"")</f>
        <v/>
      </c>
      <c r="K25" s="71" t="str">
        <f>IF(AND('MATRIZ DE RIESGOS '!$Y$71="Alta",'MATRIZ DE RIESGOS '!$AA$71="Leve"),CONCATENATE("R10C",'MATRIZ DE RIESGOS '!$O$71),"")</f>
        <v/>
      </c>
      <c r="L25" s="71" t="str">
        <f>IF(AND('MATRIZ DE RIESGOS '!$Y$72="Alta",'MATRIZ DE RIESGOS '!$AA$72="Leve"),CONCATENATE("R10C",'MATRIZ DE RIESGOS '!$O$72),"")</f>
        <v/>
      </c>
      <c r="M25" s="71" t="str">
        <f>IF(AND('MATRIZ DE RIESGOS '!$Y$73="Alta",'MATRIZ DE RIESGOS '!$AA$73="Leve"),CONCATENATE("R10C",'MATRIZ DE RIESGOS '!$O$73),"")</f>
        <v/>
      </c>
      <c r="N25" s="71" t="str">
        <f>IF(AND('MATRIZ DE RIESGOS '!$Y$74="Alta",'MATRIZ DE RIESGOS '!$AA$74="Leve"),CONCATENATE("R10C",'MATRIZ DE RIESGOS '!$O$74),"")</f>
        <v/>
      </c>
      <c r="O25" s="72" t="str">
        <f>IF(AND('MATRIZ DE RIESGOS '!$Y$75="Alta",'MATRIZ DE RIESGOS '!$AA$75="Leve"),CONCATENATE("R10C",'MATRIZ DE RIESGOS '!$O$75),"")</f>
        <v/>
      </c>
      <c r="P25" s="70" t="str">
        <f>IF(AND('MATRIZ DE RIESGOS '!$Y$70="Alta",'MATRIZ DE RIESGOS '!$AA$70="Menor"),CONCATENATE("R10C",'MATRIZ DE RIESGOS '!$O$70),"")</f>
        <v/>
      </c>
      <c r="Q25" s="71" t="str">
        <f>IF(AND('MATRIZ DE RIESGOS '!$Y$71="Alta",'MATRIZ DE RIESGOS '!$AA$71="Menor"),CONCATENATE("R10C",'MATRIZ DE RIESGOS '!$O$71),"")</f>
        <v/>
      </c>
      <c r="R25" s="71" t="str">
        <f>IF(AND('MATRIZ DE RIESGOS '!$Y$72="Alta",'MATRIZ DE RIESGOS '!$AA$72="Menor"),CONCATENATE("R10C",'MATRIZ DE RIESGOS '!$O$72),"")</f>
        <v/>
      </c>
      <c r="S25" s="71" t="str">
        <f>IF(AND('MATRIZ DE RIESGOS '!$Y$73="Alta",'MATRIZ DE RIESGOS '!$AA$73="Menor"),CONCATENATE("R10C",'MATRIZ DE RIESGOS '!$O$73),"")</f>
        <v/>
      </c>
      <c r="T25" s="71" t="str">
        <f>IF(AND('MATRIZ DE RIESGOS '!$Y$74="Alta",'MATRIZ DE RIESGOS '!$AA$74="Menor"),CONCATENATE("R10C",'MATRIZ DE RIESGOS '!$O$74),"")</f>
        <v/>
      </c>
      <c r="U25" s="72" t="str">
        <f>IF(AND('MATRIZ DE RIESGOS '!$Y$75="Alta",'MATRIZ DE RIESGOS '!$AA$75="Menor"),CONCATENATE("R10C",'MATRIZ DE RIESGOS '!$O$75),"")</f>
        <v/>
      </c>
      <c r="V25" s="58" t="str">
        <f>IF(AND('MATRIZ DE RIESGOS '!$Y$70="Alta",'MATRIZ DE RIESGOS '!$AA$70="Moderado"),CONCATENATE("R10C",'MATRIZ DE RIESGOS '!$O$70),"")</f>
        <v/>
      </c>
      <c r="W25" s="59" t="str">
        <f>IF(AND('MATRIZ DE RIESGOS '!$Y$71="Alta",'MATRIZ DE RIESGOS '!$AA$71="Moderado"),CONCATENATE("R10C",'MATRIZ DE RIESGOS '!$O$71),"")</f>
        <v/>
      </c>
      <c r="X25" s="59" t="str">
        <f>IF(AND('MATRIZ DE RIESGOS '!$Y$72="Alta",'MATRIZ DE RIESGOS '!$AA$72="Moderado"),CONCATENATE("R10C",'MATRIZ DE RIESGOS '!$O$72),"")</f>
        <v/>
      </c>
      <c r="Y25" s="59" t="str">
        <f>IF(AND('MATRIZ DE RIESGOS '!$Y$73="Alta",'MATRIZ DE RIESGOS '!$AA$73="Moderado"),CONCATENATE("R10C",'MATRIZ DE RIESGOS '!$O$73),"")</f>
        <v/>
      </c>
      <c r="Z25" s="59" t="str">
        <f>IF(AND('MATRIZ DE RIESGOS '!$Y$74="Alta",'MATRIZ DE RIESGOS '!$AA$74="Moderado"),CONCATENATE("R10C",'MATRIZ DE RIESGOS '!$O$74),"")</f>
        <v/>
      </c>
      <c r="AA25" s="60" t="str">
        <f>IF(AND('MATRIZ DE RIESGOS '!$Y$75="Alta",'MATRIZ DE RIESGOS '!$AA$75="Moderado"),CONCATENATE("R10C",'MATRIZ DE RIESGOS '!$O$75),"")</f>
        <v/>
      </c>
      <c r="AB25" s="58" t="str">
        <f>IF(AND('MATRIZ DE RIESGOS '!$Y$70="Alta",'MATRIZ DE RIESGOS '!$AA$70="Mayor"),CONCATENATE("R10C",'MATRIZ DE RIESGOS '!$O$70),"")</f>
        <v/>
      </c>
      <c r="AC25" s="59" t="str">
        <f>IF(AND('MATRIZ DE RIESGOS '!$Y$71="Alta",'MATRIZ DE RIESGOS '!$AA$71="Mayor"),CONCATENATE("R10C",'MATRIZ DE RIESGOS '!$O$71),"")</f>
        <v/>
      </c>
      <c r="AD25" s="59" t="str">
        <f>IF(AND('MATRIZ DE RIESGOS '!$Y$72="Alta",'MATRIZ DE RIESGOS '!$AA$72="Mayor"),CONCATENATE("R10C",'MATRIZ DE RIESGOS '!$O$72),"")</f>
        <v/>
      </c>
      <c r="AE25" s="59" t="str">
        <f>IF(AND('MATRIZ DE RIESGOS '!$Y$73="Alta",'MATRIZ DE RIESGOS '!$AA$73="Mayor"),CONCATENATE("R10C",'MATRIZ DE RIESGOS '!$O$73),"")</f>
        <v/>
      </c>
      <c r="AF25" s="59" t="str">
        <f>IF(AND('MATRIZ DE RIESGOS '!$Y$74="Alta",'MATRIZ DE RIESGOS '!$AA$74="Mayor"),CONCATENATE("R10C",'MATRIZ DE RIESGOS '!$O$74),"")</f>
        <v/>
      </c>
      <c r="AG25" s="60" t="str">
        <f>IF(AND('MATRIZ DE RIESGOS '!$Y$75="Alta",'MATRIZ DE RIESGOS '!$AA$75="Mayor"),CONCATENATE("R10C",'MATRIZ DE RIESGOS '!$O$75),"")</f>
        <v/>
      </c>
      <c r="AH25" s="61" t="str">
        <f>IF(AND('MATRIZ DE RIESGOS '!$Y$70="Alta",'MATRIZ DE RIESGOS '!$AA$70="Catastrófico"),CONCATENATE("R10C",'MATRIZ DE RIESGOS '!$O$70),"")</f>
        <v/>
      </c>
      <c r="AI25" s="62" t="str">
        <f>IF(AND('MATRIZ DE RIESGOS '!$Y$71="Alta",'MATRIZ DE RIESGOS '!$AA$71="Catastrófico"),CONCATENATE("R10C",'MATRIZ DE RIESGOS '!$O$71),"")</f>
        <v/>
      </c>
      <c r="AJ25" s="62" t="str">
        <f>IF(AND('MATRIZ DE RIESGOS '!$Y$72="Alta",'MATRIZ DE RIESGOS '!$AA$72="Catastrófico"),CONCATENATE("R10C",'MATRIZ DE RIESGOS '!$O$72),"")</f>
        <v/>
      </c>
      <c r="AK25" s="62" t="str">
        <f>IF(AND('MATRIZ DE RIESGOS '!$Y$73="Alta",'MATRIZ DE RIESGOS '!$AA$73="Catastrófico"),CONCATENATE("R10C",'MATRIZ DE RIESGOS '!$O$73),"")</f>
        <v/>
      </c>
      <c r="AL25" s="62" t="str">
        <f>IF(AND('MATRIZ DE RIESGOS '!$Y$74="Alta",'MATRIZ DE RIESGOS '!$AA$74="Catastrófico"),CONCATENATE("R10C",'MATRIZ DE RIESGOS '!$O$74),"")</f>
        <v/>
      </c>
      <c r="AM25" s="63" t="str">
        <f>IF(AND('MATRIZ DE RIESGOS '!$Y$75="Alta",'MATRIZ DE RIESGOS '!$AA$75="Catastrófico"),CONCATENATE("R10C",'MATRIZ DE RIESGOS '!$O$75),"")</f>
        <v/>
      </c>
      <c r="AN25" s="1"/>
      <c r="AO25" s="246"/>
      <c r="AP25" s="247"/>
      <c r="AQ25" s="247"/>
      <c r="AR25" s="247"/>
      <c r="AS25" s="247"/>
      <c r="AT25" s="248"/>
      <c r="AU25" s="1"/>
      <c r="AV25" s="1"/>
      <c r="AW25" s="1"/>
      <c r="AX25" s="1"/>
      <c r="AY25" s="1"/>
      <c r="AZ25" s="1"/>
      <c r="BA25" s="1"/>
      <c r="BB25" s="1"/>
      <c r="BC25" s="1"/>
      <c r="BD25" s="1"/>
      <c r="BE25" s="1"/>
      <c r="BF25" s="1"/>
      <c r="BG25" s="1"/>
      <c r="BH25" s="1"/>
      <c r="BI25" s="1"/>
    </row>
    <row r="26" spans="1:61" ht="15" customHeight="1" x14ac:dyDescent="0.25">
      <c r="A26" s="1"/>
      <c r="B26" s="258"/>
      <c r="C26" s="165"/>
      <c r="D26" s="166"/>
      <c r="E26" s="263" t="s">
        <v>119</v>
      </c>
      <c r="F26" s="239"/>
      <c r="G26" s="239"/>
      <c r="H26" s="239"/>
      <c r="I26" s="223"/>
      <c r="J26" s="64" t="str">
        <f ca="1">IF(AND('MATRIZ DE RIESGOS '!$Y$10="Media",'MATRIZ DE RIESGOS '!$AA$10="Leve"),CONCATENATE("R1C",'MATRIZ DE RIESGOS '!$O$10),"")</f>
        <v/>
      </c>
      <c r="K26" s="65" t="str">
        <f ca="1">IF(AND('MATRIZ DE RIESGOS '!$Y$11="Media",'MATRIZ DE RIESGOS '!$AA$11="Leve"),CONCATENATE("R1C",'MATRIZ DE RIESGOS '!$O$11),"")</f>
        <v/>
      </c>
      <c r="L26" s="65" t="str">
        <f ca="1">IF(AND('MATRIZ DE RIESGOS '!$Y$12="Media",'MATRIZ DE RIESGOS '!$AA$12="Leve"),CONCATENATE("R1C",'MATRIZ DE RIESGOS '!$O$12),"")</f>
        <v/>
      </c>
      <c r="M26" s="65" t="str">
        <f ca="1">IF(AND('MATRIZ DE RIESGOS '!$Y$13="Media",'MATRIZ DE RIESGOS '!$AA$13="Leve"),CONCATENATE("R1C",'MATRIZ DE RIESGOS '!$O$13),"")</f>
        <v/>
      </c>
      <c r="N26" s="65" t="str">
        <f ca="1">IF(AND('MATRIZ DE RIESGOS '!$Y$14="Media",'MATRIZ DE RIESGOS '!$AA$14="Leve"),CONCATENATE("R1C",'MATRIZ DE RIESGOS '!$O$14),"")</f>
        <v/>
      </c>
      <c r="O26" s="66" t="str">
        <f ca="1">IF(AND('MATRIZ DE RIESGOS '!$Y$17="Media",'MATRIZ DE RIESGOS '!$AA$17="Leve"),CONCATENATE("R1C",'MATRIZ DE RIESGOS '!$O$17),"")</f>
        <v/>
      </c>
      <c r="P26" s="64" t="str">
        <f ca="1">IF(AND('MATRIZ DE RIESGOS '!$Y$10="Media",'MATRIZ DE RIESGOS '!$AA$10="Menor"),CONCATENATE("R1C",'MATRIZ DE RIESGOS '!$O$10),"")</f>
        <v/>
      </c>
      <c r="Q26" s="65" t="str">
        <f ca="1">IF(AND('MATRIZ DE RIESGOS '!$Y$11="Media",'MATRIZ DE RIESGOS '!$AA$11="Menor"),CONCATENATE("R1C",'MATRIZ DE RIESGOS '!$O$11),"")</f>
        <v/>
      </c>
      <c r="R26" s="65" t="str">
        <f ca="1">IF(AND('MATRIZ DE RIESGOS '!$Y$12="Media",'MATRIZ DE RIESGOS '!$AA$12="Menor"),CONCATENATE("R1C",'MATRIZ DE RIESGOS '!$O$12),"")</f>
        <v/>
      </c>
      <c r="S26" s="65" t="str">
        <f ca="1">IF(AND('MATRIZ DE RIESGOS '!$Y$13="Media",'MATRIZ DE RIESGOS '!$AA$13="Menor"),CONCATENATE("R1C",'MATRIZ DE RIESGOS '!$O$13),"")</f>
        <v/>
      </c>
      <c r="T26" s="65" t="str">
        <f ca="1">IF(AND('MATRIZ DE RIESGOS '!$Y$14="Media",'MATRIZ DE RIESGOS '!$AA$14="Menor"),CONCATENATE("R1C",'MATRIZ DE RIESGOS '!$O$14),"")</f>
        <v/>
      </c>
      <c r="U26" s="66" t="str">
        <f ca="1">IF(AND('MATRIZ DE RIESGOS '!$Y$17="Media",'MATRIZ DE RIESGOS '!$AA$17="Menor"),CONCATENATE("R1C",'MATRIZ DE RIESGOS '!$O$17),"")</f>
        <v/>
      </c>
      <c r="V26" s="64" t="str">
        <f ca="1">IF(AND('MATRIZ DE RIESGOS '!$Y$10="Media",'MATRIZ DE RIESGOS '!$AA$10="Moderado"),CONCATENATE("R1C",'MATRIZ DE RIESGOS '!$O$10),"")</f>
        <v/>
      </c>
      <c r="W26" s="65" t="str">
        <f ca="1">IF(AND('MATRIZ DE RIESGOS '!$Y$11="Media",'MATRIZ DE RIESGOS '!$AA$11="Moderado"),CONCATENATE("R1C",'MATRIZ DE RIESGOS '!$O$11),"")</f>
        <v/>
      </c>
      <c r="X26" s="65" t="str">
        <f ca="1">IF(AND('MATRIZ DE RIESGOS '!$Y$12="Media",'MATRIZ DE RIESGOS '!$AA$12="Moderado"),CONCATENATE("R1C",'MATRIZ DE RIESGOS '!$O$12),"")</f>
        <v/>
      </c>
      <c r="Y26" s="65" t="str">
        <f ca="1">IF(AND('MATRIZ DE RIESGOS '!$Y$13="Media",'MATRIZ DE RIESGOS '!$AA$13="Moderado"),CONCATENATE("R1C",'MATRIZ DE RIESGOS '!$O$13),"")</f>
        <v/>
      </c>
      <c r="Z26" s="65" t="str">
        <f ca="1">IF(AND('MATRIZ DE RIESGOS '!$Y$14="Media",'MATRIZ DE RIESGOS '!$AA$14="Moderado"),CONCATENATE("R1C",'MATRIZ DE RIESGOS '!$O$14),"")</f>
        <v/>
      </c>
      <c r="AA26" s="66" t="str">
        <f ca="1">IF(AND('MATRIZ DE RIESGOS '!$Y$17="Media",'MATRIZ DE RIESGOS '!$AA$17="Moderado"),CONCATENATE("R1C",'MATRIZ DE RIESGOS '!$O$17),"")</f>
        <v/>
      </c>
      <c r="AB26" s="46" t="str">
        <f ca="1">IF(AND('MATRIZ DE RIESGOS '!$Y$10="Media",'MATRIZ DE RIESGOS '!$AA$10="Mayor"),CONCATENATE("R1C",'MATRIZ DE RIESGOS '!$O$10),"")</f>
        <v>R1C1</v>
      </c>
      <c r="AC26" s="47" t="str">
        <f ca="1">IF(AND('MATRIZ DE RIESGOS '!$Y$11="Media",'MATRIZ DE RIESGOS '!$AA$11="Mayor"),CONCATENATE("R1C",'MATRIZ DE RIESGOS '!$O$11),"")</f>
        <v/>
      </c>
      <c r="AD26" s="47" t="str">
        <f ca="1">IF(AND('MATRIZ DE RIESGOS '!$Y$12="Media",'MATRIZ DE RIESGOS '!$AA$12="Mayor"),CONCATENATE("R1C",'MATRIZ DE RIESGOS '!$O$12),"")</f>
        <v/>
      </c>
      <c r="AE26" s="47" t="str">
        <f ca="1">IF(AND('MATRIZ DE RIESGOS '!$Y$13="Media",'MATRIZ DE RIESGOS '!$AA$13="Mayor"),CONCATENATE("R1C",'MATRIZ DE RIESGOS '!$O$13),"")</f>
        <v/>
      </c>
      <c r="AF26" s="47" t="str">
        <f ca="1">IF(AND('MATRIZ DE RIESGOS '!$Y$14="Media",'MATRIZ DE RIESGOS '!$AA$14="Mayor"),CONCATENATE("R1C",'MATRIZ DE RIESGOS '!$O$14),"")</f>
        <v/>
      </c>
      <c r="AG26" s="48" t="str">
        <f ca="1">IF(AND('MATRIZ DE RIESGOS '!$Y$17="Media",'MATRIZ DE RIESGOS '!$AA$17="Mayor"),CONCATENATE("R1C",'MATRIZ DE RIESGOS '!$O$17),"")</f>
        <v/>
      </c>
      <c r="AH26" s="49" t="str">
        <f ca="1">IF(AND('MATRIZ DE RIESGOS '!$Y$10="Media",'MATRIZ DE RIESGOS '!$AA$10="Catastrófico"),CONCATENATE("R1C",'MATRIZ DE RIESGOS '!$O$10),"")</f>
        <v/>
      </c>
      <c r="AI26" s="50" t="str">
        <f ca="1">IF(AND('MATRIZ DE RIESGOS '!$Y$11="Media",'MATRIZ DE RIESGOS '!$AA$11="Catastrófico"),CONCATENATE("R1C",'MATRIZ DE RIESGOS '!$O$11),"")</f>
        <v/>
      </c>
      <c r="AJ26" s="50" t="str">
        <f ca="1">IF(AND('MATRIZ DE RIESGOS '!$Y$12="Media",'MATRIZ DE RIESGOS '!$AA$12="Catastrófico"),CONCATENATE("R1C",'MATRIZ DE RIESGOS '!$O$12),"")</f>
        <v/>
      </c>
      <c r="AK26" s="50" t="str">
        <f ca="1">IF(AND('MATRIZ DE RIESGOS '!$Y$13="Media",'MATRIZ DE RIESGOS '!$AA$13="Catastrófico"),CONCATENATE("R1C",'MATRIZ DE RIESGOS '!$O$13),"")</f>
        <v/>
      </c>
      <c r="AL26" s="50" t="str">
        <f ca="1">IF(AND('MATRIZ DE RIESGOS '!$Y$14="Media",'MATRIZ DE RIESGOS '!$AA$14="Catastrófico"),CONCATENATE("R1C",'MATRIZ DE RIESGOS '!$O$14),"")</f>
        <v/>
      </c>
      <c r="AM26" s="51" t="str">
        <f ca="1">IF(AND('MATRIZ DE RIESGOS '!$Y$17="Media",'MATRIZ DE RIESGOS '!$AA$17="Catastrófico"),CONCATENATE("R1C",'MATRIZ DE RIESGOS '!$O$17),"")</f>
        <v/>
      </c>
      <c r="AN26" s="1"/>
      <c r="AO26" s="265" t="s">
        <v>120</v>
      </c>
      <c r="AP26" s="242"/>
      <c r="AQ26" s="242"/>
      <c r="AR26" s="242"/>
      <c r="AS26" s="242"/>
      <c r="AT26" s="243"/>
      <c r="AU26" s="1"/>
      <c r="AV26" s="1"/>
      <c r="AW26" s="1"/>
      <c r="AX26" s="1"/>
      <c r="AY26" s="1"/>
      <c r="AZ26" s="1"/>
      <c r="BA26" s="1"/>
      <c r="BB26" s="1"/>
      <c r="BC26" s="1"/>
      <c r="BD26" s="1"/>
      <c r="BE26" s="1"/>
      <c r="BF26" s="1"/>
      <c r="BG26" s="1"/>
      <c r="BH26" s="1"/>
      <c r="BI26" s="1"/>
    </row>
    <row r="27" spans="1:61" ht="15" customHeight="1" x14ac:dyDescent="0.25">
      <c r="A27" s="1"/>
      <c r="B27" s="258"/>
      <c r="C27" s="165"/>
      <c r="D27" s="166"/>
      <c r="E27" s="177"/>
      <c r="F27" s="165"/>
      <c r="G27" s="165"/>
      <c r="H27" s="165"/>
      <c r="I27" s="166"/>
      <c r="J27" s="67" t="str">
        <f ca="1">IF(AND('MATRIZ DE RIESGOS '!$Y$18="Media",'MATRIZ DE RIESGOS '!$AA$18="Leve"),CONCATENATE("R2C",'MATRIZ DE RIESGOS '!$O$18),"")</f>
        <v/>
      </c>
      <c r="K27" s="68" t="str">
        <f ca="1">IF(AND('MATRIZ DE RIESGOS '!$Y$19="Media",'MATRIZ DE RIESGOS '!$AA$19="Leve"),CONCATENATE("R2C",'MATRIZ DE RIESGOS '!$O$19),"")</f>
        <v/>
      </c>
      <c r="L27" s="68" t="str">
        <f ca="1">IF(AND('MATRIZ DE RIESGOS '!$Y$20="Media",'MATRIZ DE RIESGOS '!$AA$20="Leve"),CONCATENATE("R2C",'MATRIZ DE RIESGOS '!$O$20),"")</f>
        <v/>
      </c>
      <c r="M27" s="68" t="str">
        <f ca="1">IF(AND('MATRIZ DE RIESGOS '!$Y$21="Media",'MATRIZ DE RIESGOS '!$AA$21="Leve"),CONCATENATE("R2C",'MATRIZ DE RIESGOS '!$O$21),"")</f>
        <v/>
      </c>
      <c r="N27" s="68" t="str">
        <f ca="1">IF(AND('MATRIZ DE RIESGOS '!$Y$22="Media",'MATRIZ DE RIESGOS '!$AA$22="Leve"),CONCATENATE("R2C",'MATRIZ DE RIESGOS '!$O$22),"")</f>
        <v/>
      </c>
      <c r="O27" s="69" t="str">
        <f>IF(AND('MATRIZ DE RIESGOS '!$Y$26="Media",'MATRIZ DE RIESGOS '!$AA$26="Leve"),CONCATENATE("R2C",'MATRIZ DE RIESGOS '!$O$26),"")</f>
        <v/>
      </c>
      <c r="P27" s="67" t="str">
        <f ca="1">IF(AND('MATRIZ DE RIESGOS '!$Y$18="Media",'MATRIZ DE RIESGOS '!$AA$18="Menor"),CONCATENATE("R2C",'MATRIZ DE RIESGOS '!$O$18),"")</f>
        <v/>
      </c>
      <c r="Q27" s="68" t="str">
        <f ca="1">IF(AND('MATRIZ DE RIESGOS '!$Y$19="Media",'MATRIZ DE RIESGOS '!$AA$19="Menor"),CONCATENATE("R2C",'MATRIZ DE RIESGOS '!$O$19),"")</f>
        <v/>
      </c>
      <c r="R27" s="68" t="str">
        <f ca="1">IF(AND('MATRIZ DE RIESGOS '!$Y$20="Media",'MATRIZ DE RIESGOS '!$AA$20="Menor"),CONCATENATE("R2C",'MATRIZ DE RIESGOS '!$O$20),"")</f>
        <v/>
      </c>
      <c r="S27" s="68" t="str">
        <f ca="1">IF(AND('MATRIZ DE RIESGOS '!$Y$21="Media",'MATRIZ DE RIESGOS '!$AA$21="Menor"),CONCATENATE("R2C",'MATRIZ DE RIESGOS '!$O$21),"")</f>
        <v/>
      </c>
      <c r="T27" s="68" t="str">
        <f ca="1">IF(AND('MATRIZ DE RIESGOS '!$Y$22="Media",'MATRIZ DE RIESGOS '!$AA$22="Menor"),CONCATENATE("R2C",'MATRIZ DE RIESGOS '!$O$22),"")</f>
        <v/>
      </c>
      <c r="U27" s="69" t="str">
        <f>IF(AND('MATRIZ DE RIESGOS '!$Y$26="Media",'MATRIZ DE RIESGOS '!$AA$26="Menor"),CONCATENATE("R2C",'MATRIZ DE RIESGOS '!$O$26),"")</f>
        <v/>
      </c>
      <c r="V27" s="67" t="str">
        <f ca="1">IF(AND('MATRIZ DE RIESGOS '!$Y$18="Media",'MATRIZ DE RIESGOS '!$AA$18="Moderado"),CONCATENATE("R2C",'MATRIZ DE RIESGOS '!$O$18),"")</f>
        <v/>
      </c>
      <c r="W27" s="68" t="str">
        <f ca="1">IF(AND('MATRIZ DE RIESGOS '!$Y$19="Media",'MATRIZ DE RIESGOS '!$AA$19="Moderado"),CONCATENATE("R2C",'MATRIZ DE RIESGOS '!$O$19),"")</f>
        <v/>
      </c>
      <c r="X27" s="68" t="str">
        <f ca="1">IF(AND('MATRIZ DE RIESGOS '!$Y$20="Media",'MATRIZ DE RIESGOS '!$AA$20="Moderado"),CONCATENATE("R2C",'MATRIZ DE RIESGOS '!$O$20),"")</f>
        <v/>
      </c>
      <c r="Y27" s="68" t="str">
        <f ca="1">IF(AND('MATRIZ DE RIESGOS '!$Y$21="Media",'MATRIZ DE RIESGOS '!$AA$21="Moderado"),CONCATENATE("R2C",'MATRIZ DE RIESGOS '!$O$21),"")</f>
        <v/>
      </c>
      <c r="Z27" s="68" t="str">
        <f ca="1">IF(AND('MATRIZ DE RIESGOS '!$Y$22="Media",'MATRIZ DE RIESGOS '!$AA$22="Moderado"),CONCATENATE("R2C",'MATRIZ DE RIESGOS '!$O$22),"")</f>
        <v/>
      </c>
      <c r="AA27" s="69" t="str">
        <f>IF(AND('MATRIZ DE RIESGOS '!$Y$26="Media",'MATRIZ DE RIESGOS '!$AA$26="Moderado"),CONCATENATE("R2C",'MATRIZ DE RIESGOS '!$O$26),"")</f>
        <v/>
      </c>
      <c r="AB27" s="52" t="str">
        <f ca="1">IF(AND('MATRIZ DE RIESGOS '!$Y$18="Media",'MATRIZ DE RIESGOS '!$AA$18="Mayor"),CONCATENATE("R2C",'MATRIZ DE RIESGOS '!$O$18),"")</f>
        <v/>
      </c>
      <c r="AC27" s="53" t="str">
        <f ca="1">IF(AND('MATRIZ DE RIESGOS '!$Y$19="Media",'MATRIZ DE RIESGOS '!$AA$19="Mayor"),CONCATENATE("R2C",'MATRIZ DE RIESGOS '!$O$19),"")</f>
        <v/>
      </c>
      <c r="AD27" s="53" t="str">
        <f ca="1">IF(AND('MATRIZ DE RIESGOS '!$Y$20="Media",'MATRIZ DE RIESGOS '!$AA$20="Mayor"),CONCATENATE("R2C",'MATRIZ DE RIESGOS '!$O$20),"")</f>
        <v/>
      </c>
      <c r="AE27" s="53" t="str">
        <f ca="1">IF(AND('MATRIZ DE RIESGOS '!$Y$21="Media",'MATRIZ DE RIESGOS '!$AA$21="Mayor"),CONCATENATE("R2C",'MATRIZ DE RIESGOS '!$O$21),"")</f>
        <v/>
      </c>
      <c r="AF27" s="53" t="str">
        <f ca="1">IF(AND('MATRIZ DE RIESGOS '!$Y$22="Media",'MATRIZ DE RIESGOS '!$AA$22="Mayor"),CONCATENATE("R2C",'MATRIZ DE RIESGOS '!$O$22),"")</f>
        <v/>
      </c>
      <c r="AG27" s="54" t="str">
        <f>IF(AND('MATRIZ DE RIESGOS '!$Y$26="Media",'MATRIZ DE RIESGOS '!$AA$26="Mayor"),CONCATENATE("R2C",'MATRIZ DE RIESGOS '!$O$26),"")</f>
        <v/>
      </c>
      <c r="AH27" s="55" t="str">
        <f ca="1">IF(AND('MATRIZ DE RIESGOS '!$Y$18="Media",'MATRIZ DE RIESGOS '!$AA$18="Catastrófico"),CONCATENATE("R2C",'MATRIZ DE RIESGOS '!$O$18),"")</f>
        <v/>
      </c>
      <c r="AI27" s="56" t="str">
        <f ca="1">IF(AND('MATRIZ DE RIESGOS '!$Y$19="Media",'MATRIZ DE RIESGOS '!$AA$19="Catastrófico"),CONCATENATE("R2C",'MATRIZ DE RIESGOS '!$O$19),"")</f>
        <v/>
      </c>
      <c r="AJ27" s="56" t="str">
        <f ca="1">IF(AND('MATRIZ DE RIESGOS '!$Y$20="Media",'MATRIZ DE RIESGOS '!$AA$20="Catastrófico"),CONCATENATE("R2C",'MATRIZ DE RIESGOS '!$O$20),"")</f>
        <v/>
      </c>
      <c r="AK27" s="56" t="str">
        <f ca="1">IF(AND('MATRIZ DE RIESGOS '!$Y$21="Media",'MATRIZ DE RIESGOS '!$AA$21="Catastrófico"),CONCATENATE("R2C",'MATRIZ DE RIESGOS '!$O$21),"")</f>
        <v/>
      </c>
      <c r="AL27" s="56" t="str">
        <f ca="1">IF(AND('MATRIZ DE RIESGOS '!$Y$22="Media",'MATRIZ DE RIESGOS '!$AA$22="Catastrófico"),CONCATENATE("R2C",'MATRIZ DE RIESGOS '!$O$22),"")</f>
        <v/>
      </c>
      <c r="AM27" s="57" t="str">
        <f>IF(AND('MATRIZ DE RIESGOS '!$Y$26="Media",'MATRIZ DE RIESGOS '!$AA$26="Catastrófico"),CONCATENATE("R2C",'MATRIZ DE RIESGOS '!$O$26),"")</f>
        <v/>
      </c>
      <c r="AN27" s="1"/>
      <c r="AO27" s="244"/>
      <c r="AP27" s="165"/>
      <c r="AQ27" s="165"/>
      <c r="AR27" s="165"/>
      <c r="AS27" s="165"/>
      <c r="AT27" s="245"/>
      <c r="AU27" s="1"/>
      <c r="AV27" s="1"/>
      <c r="AW27" s="1"/>
      <c r="AX27" s="1"/>
      <c r="AY27" s="1"/>
      <c r="AZ27" s="1"/>
      <c r="BA27" s="1"/>
      <c r="BB27" s="1"/>
      <c r="BC27" s="1"/>
      <c r="BD27" s="1"/>
      <c r="BE27" s="1"/>
      <c r="BF27" s="1"/>
      <c r="BG27" s="1"/>
      <c r="BH27" s="1"/>
      <c r="BI27" s="1"/>
    </row>
    <row r="28" spans="1:61" ht="15" customHeight="1" x14ac:dyDescent="0.25">
      <c r="A28" s="1"/>
      <c r="B28" s="258"/>
      <c r="C28" s="165"/>
      <c r="D28" s="166"/>
      <c r="E28" s="177"/>
      <c r="F28" s="165"/>
      <c r="G28" s="165"/>
      <c r="H28" s="165"/>
      <c r="I28" s="166"/>
      <c r="J28" s="67" t="str">
        <f ca="1">IF(AND('MATRIZ DE RIESGOS '!$Y$27="Media",'MATRIZ DE RIESGOS '!$AA$27="Leve"),CONCATENATE("R3C",'MATRIZ DE RIESGOS '!$O$27),"")</f>
        <v/>
      </c>
      <c r="K28" s="68" t="str">
        <f ca="1">IF(AND('MATRIZ DE RIESGOS '!$Y$28="Media",'MATRIZ DE RIESGOS '!$AA$28="Leve"),CONCATENATE("R3C",'MATRIZ DE RIESGOS '!$O$28),"")</f>
        <v/>
      </c>
      <c r="L28" s="68" t="str">
        <f ca="1">IF(AND('MATRIZ DE RIESGOS '!$Y$29="Media",'MATRIZ DE RIESGOS '!$AA$29="Leve"),CONCATENATE("R3C",'MATRIZ DE RIESGOS '!$O$29),"")</f>
        <v/>
      </c>
      <c r="M28" s="68" t="str">
        <f>IF(AND('MATRIZ DE RIESGOS '!$Y$30="Media",'MATRIZ DE RIESGOS '!$AA$30="Leve"),CONCATENATE("R3C",'MATRIZ DE RIESGOS '!$O$30),"")</f>
        <v/>
      </c>
      <c r="N28" s="68" t="str">
        <f>IF(AND('MATRIZ DE RIESGOS '!$Y$31="Media",'MATRIZ DE RIESGOS '!$AA$31="Leve"),CONCATENATE("R3C",'MATRIZ DE RIESGOS '!$O$31),"")</f>
        <v/>
      </c>
      <c r="O28" s="69" t="str">
        <f>IF(AND('MATRIZ DE RIESGOS '!$Y$32="Media",'MATRIZ DE RIESGOS '!$AA$32="Leve"),CONCATENATE("R3C",'MATRIZ DE RIESGOS '!$O$32),"")</f>
        <v/>
      </c>
      <c r="P28" s="67" t="str">
        <f ca="1">IF(AND('MATRIZ DE RIESGOS '!$Y$27="Media",'MATRIZ DE RIESGOS '!$AA$27="Menor"),CONCATENATE("R3C",'MATRIZ DE RIESGOS '!$O$27),"")</f>
        <v>R3C1</v>
      </c>
      <c r="Q28" s="68" t="str">
        <f ca="1">IF(AND('MATRIZ DE RIESGOS '!$Y$28="Media",'MATRIZ DE RIESGOS '!$AA$28="Menor"),CONCATENATE("R3C",'MATRIZ DE RIESGOS '!$O$28),"")</f>
        <v/>
      </c>
      <c r="R28" s="68" t="str">
        <f ca="1">IF(AND('MATRIZ DE RIESGOS '!$Y$29="Media",'MATRIZ DE RIESGOS '!$AA$29="Menor"),CONCATENATE("R3C",'MATRIZ DE RIESGOS '!$O$29),"")</f>
        <v/>
      </c>
      <c r="S28" s="68" t="str">
        <f>IF(AND('MATRIZ DE RIESGOS '!$Y$30="Media",'MATRIZ DE RIESGOS '!$AA$30="Menor"),CONCATENATE("R3C",'MATRIZ DE RIESGOS '!$O$30),"")</f>
        <v/>
      </c>
      <c r="T28" s="68" t="str">
        <f>IF(AND('MATRIZ DE RIESGOS '!$Y$31="Media",'MATRIZ DE RIESGOS '!$AA$31="Menor"),CONCATENATE("R3C",'MATRIZ DE RIESGOS '!$O$31),"")</f>
        <v/>
      </c>
      <c r="U28" s="69" t="str">
        <f>IF(AND('MATRIZ DE RIESGOS '!$Y$32="Media",'MATRIZ DE RIESGOS '!$AA$32="Menor"),CONCATENATE("R3C",'MATRIZ DE RIESGOS '!$O$32),"")</f>
        <v/>
      </c>
      <c r="V28" s="67" t="str">
        <f ca="1">IF(AND('MATRIZ DE RIESGOS '!$Y$27="Media",'MATRIZ DE RIESGOS '!$AA$27="Moderado"),CONCATENATE("R3C",'MATRIZ DE RIESGOS '!$O$27),"")</f>
        <v/>
      </c>
      <c r="W28" s="68" t="str">
        <f ca="1">IF(AND('MATRIZ DE RIESGOS '!$Y$28="Media",'MATRIZ DE RIESGOS '!$AA$28="Moderado"),CONCATENATE("R3C",'MATRIZ DE RIESGOS '!$O$28),"")</f>
        <v/>
      </c>
      <c r="X28" s="68" t="str">
        <f ca="1">IF(AND('MATRIZ DE RIESGOS '!$Y$29="Media",'MATRIZ DE RIESGOS '!$AA$29="Moderado"),CONCATENATE("R3C",'MATRIZ DE RIESGOS '!$O$29),"")</f>
        <v/>
      </c>
      <c r="Y28" s="68" t="str">
        <f>IF(AND('MATRIZ DE RIESGOS '!$Y$30="Media",'MATRIZ DE RIESGOS '!$AA$30="Moderado"),CONCATENATE("R3C",'MATRIZ DE RIESGOS '!$O$30),"")</f>
        <v/>
      </c>
      <c r="Z28" s="68" t="str">
        <f>IF(AND('MATRIZ DE RIESGOS '!$Y$31="Media",'MATRIZ DE RIESGOS '!$AA$31="Moderado"),CONCATENATE("R3C",'MATRIZ DE RIESGOS '!$O$31),"")</f>
        <v/>
      </c>
      <c r="AA28" s="69" t="str">
        <f>IF(AND('MATRIZ DE RIESGOS '!$Y$32="Media",'MATRIZ DE RIESGOS '!$AA$32="Moderado"),CONCATENATE("R3C",'MATRIZ DE RIESGOS '!$O$32),"")</f>
        <v/>
      </c>
      <c r="AB28" s="52" t="str">
        <f ca="1">IF(AND('MATRIZ DE RIESGOS '!$Y$27="Media",'MATRIZ DE RIESGOS '!$AA$27="Mayor"),CONCATENATE("R3C",'MATRIZ DE RIESGOS '!$O$27),"")</f>
        <v/>
      </c>
      <c r="AC28" s="53" t="str">
        <f ca="1">IF(AND('MATRIZ DE RIESGOS '!$Y$28="Media",'MATRIZ DE RIESGOS '!$AA$28="Mayor"),CONCATENATE("R3C",'MATRIZ DE RIESGOS '!$O$28),"")</f>
        <v/>
      </c>
      <c r="AD28" s="53" t="str">
        <f ca="1">IF(AND('MATRIZ DE RIESGOS '!$Y$29="Media",'MATRIZ DE RIESGOS '!$AA$29="Mayor"),CONCATENATE("R3C",'MATRIZ DE RIESGOS '!$O$29),"")</f>
        <v/>
      </c>
      <c r="AE28" s="53" t="str">
        <f>IF(AND('MATRIZ DE RIESGOS '!$Y$30="Media",'MATRIZ DE RIESGOS '!$AA$30="Mayor"),CONCATENATE("R3C",'MATRIZ DE RIESGOS '!$O$30),"")</f>
        <v/>
      </c>
      <c r="AF28" s="53" t="str">
        <f>IF(AND('MATRIZ DE RIESGOS '!$Y$31="Media",'MATRIZ DE RIESGOS '!$AA$31="Mayor"),CONCATENATE("R3C",'MATRIZ DE RIESGOS '!$O$31),"")</f>
        <v/>
      </c>
      <c r="AG28" s="54" t="str">
        <f>IF(AND('MATRIZ DE RIESGOS '!$Y$32="Media",'MATRIZ DE RIESGOS '!$AA$32="Mayor"),CONCATENATE("R3C",'MATRIZ DE RIESGOS '!$O$32),"")</f>
        <v/>
      </c>
      <c r="AH28" s="55" t="str">
        <f ca="1">IF(AND('MATRIZ DE RIESGOS '!$Y$27="Media",'MATRIZ DE RIESGOS '!$AA$27="Catastrófico"),CONCATENATE("R3C",'MATRIZ DE RIESGOS '!$O$27),"")</f>
        <v/>
      </c>
      <c r="AI28" s="56" t="str">
        <f ca="1">IF(AND('MATRIZ DE RIESGOS '!$Y$28="Media",'MATRIZ DE RIESGOS '!$AA$28="Catastrófico"),CONCATENATE("R3C",'MATRIZ DE RIESGOS '!$O$28),"")</f>
        <v/>
      </c>
      <c r="AJ28" s="56" t="str">
        <f ca="1">IF(AND('MATRIZ DE RIESGOS '!$Y$29="Media",'MATRIZ DE RIESGOS '!$AA$29="Catastrófico"),CONCATENATE("R3C",'MATRIZ DE RIESGOS '!$O$29),"")</f>
        <v/>
      </c>
      <c r="AK28" s="56" t="str">
        <f>IF(AND('MATRIZ DE RIESGOS '!$Y$30="Media",'MATRIZ DE RIESGOS '!$AA$30="Catastrófico"),CONCATENATE("R3C",'MATRIZ DE RIESGOS '!$O$30),"")</f>
        <v/>
      </c>
      <c r="AL28" s="56" t="str">
        <f>IF(AND('MATRIZ DE RIESGOS '!$Y$31="Media",'MATRIZ DE RIESGOS '!$AA$31="Catastrófico"),CONCATENATE("R3C",'MATRIZ DE RIESGOS '!$O$31),"")</f>
        <v/>
      </c>
      <c r="AM28" s="57" t="str">
        <f>IF(AND('MATRIZ DE RIESGOS '!$Y$32="Media",'MATRIZ DE RIESGOS '!$AA$32="Catastrófico"),CONCATENATE("R3C",'MATRIZ DE RIESGOS '!$O$32),"")</f>
        <v/>
      </c>
      <c r="AN28" s="1"/>
      <c r="AO28" s="244"/>
      <c r="AP28" s="165"/>
      <c r="AQ28" s="165"/>
      <c r="AR28" s="165"/>
      <c r="AS28" s="165"/>
      <c r="AT28" s="245"/>
      <c r="AU28" s="1"/>
      <c r="AV28" s="1"/>
      <c r="AW28" s="1"/>
      <c r="AX28" s="1"/>
      <c r="AY28" s="1"/>
      <c r="AZ28" s="1"/>
      <c r="BA28" s="1"/>
      <c r="BB28" s="1"/>
      <c r="BC28" s="1"/>
      <c r="BD28" s="1"/>
      <c r="BE28" s="1"/>
      <c r="BF28" s="1"/>
      <c r="BG28" s="1"/>
      <c r="BH28" s="1"/>
      <c r="BI28" s="1"/>
    </row>
    <row r="29" spans="1:61" ht="15" customHeight="1" x14ac:dyDescent="0.25">
      <c r="A29" s="1"/>
      <c r="B29" s="258"/>
      <c r="C29" s="165"/>
      <c r="D29" s="166"/>
      <c r="E29" s="177"/>
      <c r="F29" s="165"/>
      <c r="G29" s="165"/>
      <c r="H29" s="165"/>
      <c r="I29" s="166"/>
      <c r="J29" s="67" t="str">
        <f ca="1">IF(AND('MATRIZ DE RIESGOS '!$Y$33="Media",'MATRIZ DE RIESGOS '!$AA$33="Leve"),CONCATENATE("R4C",'MATRIZ DE RIESGOS '!$O$33),"")</f>
        <v/>
      </c>
      <c r="K29" s="68" t="str">
        <f ca="1">IF(AND('MATRIZ DE RIESGOS '!$Y$34="Media",'MATRIZ DE RIESGOS '!$AA$34="Leve"),CONCATENATE("R4C",'MATRIZ DE RIESGOS '!$O$34),"")</f>
        <v/>
      </c>
      <c r="L29" s="68" t="str">
        <f ca="1">IF(AND('MATRIZ DE RIESGOS '!$Y$35="Media",'MATRIZ DE RIESGOS '!$AA$35="Leve"),CONCATENATE("R4C",'MATRIZ DE RIESGOS '!$O$35),"")</f>
        <v/>
      </c>
      <c r="M29" s="68" t="str">
        <f ca="1">IF(AND('MATRIZ DE RIESGOS '!$Y$36="Media",'MATRIZ DE RIESGOS '!$AA$36="Leve"),CONCATENATE("R4C",'MATRIZ DE RIESGOS '!$O$36),"")</f>
        <v/>
      </c>
      <c r="N29" s="68" t="str">
        <f ca="1">IF(AND('MATRIZ DE RIESGOS '!$Y$37="Media",'MATRIZ DE RIESGOS '!$AA$37="Leve"),CONCATENATE("R4C",'MATRIZ DE RIESGOS '!$O$37),"")</f>
        <v/>
      </c>
      <c r="O29" s="69" t="str">
        <f>IF(AND('MATRIZ DE RIESGOS '!$Y$39="Media",'MATRIZ DE RIESGOS '!$AA$39="Leve"),CONCATENATE("R4C",'MATRIZ DE RIESGOS '!$O$39),"")</f>
        <v/>
      </c>
      <c r="P29" s="67" t="str">
        <f ca="1">IF(AND('MATRIZ DE RIESGOS '!$Y$33="Media",'MATRIZ DE RIESGOS '!$AA$33="Menor"),CONCATENATE("R4C",'MATRIZ DE RIESGOS '!$O$33),"")</f>
        <v/>
      </c>
      <c r="Q29" s="68" t="str">
        <f ca="1">IF(AND('MATRIZ DE RIESGOS '!$Y$34="Media",'MATRIZ DE RIESGOS '!$AA$34="Menor"),CONCATENATE("R4C",'MATRIZ DE RIESGOS '!$O$34),"")</f>
        <v/>
      </c>
      <c r="R29" s="68" t="str">
        <f ca="1">IF(AND('MATRIZ DE RIESGOS '!$Y$35="Media",'MATRIZ DE RIESGOS '!$AA$35="Menor"),CONCATENATE("R4C",'MATRIZ DE RIESGOS '!$O$35),"")</f>
        <v/>
      </c>
      <c r="S29" s="68" t="str">
        <f ca="1">IF(AND('MATRIZ DE RIESGOS '!$Y$36="Media",'MATRIZ DE RIESGOS '!$AA$36="Menor"),CONCATENATE("R4C",'MATRIZ DE RIESGOS '!$O$36),"")</f>
        <v/>
      </c>
      <c r="T29" s="68" t="str">
        <f ca="1">IF(AND('MATRIZ DE RIESGOS '!$Y$37="Media",'MATRIZ DE RIESGOS '!$AA$37="Menor"),CONCATENATE("R4C",'MATRIZ DE RIESGOS '!$O$37),"")</f>
        <v/>
      </c>
      <c r="U29" s="69" t="str">
        <f>IF(AND('MATRIZ DE RIESGOS '!$Y$39="Media",'MATRIZ DE RIESGOS '!$AA$39="Menor"),CONCATENATE("R4C",'MATRIZ DE RIESGOS '!$O$39),"")</f>
        <v/>
      </c>
      <c r="V29" s="67" t="str">
        <f ca="1">IF(AND('MATRIZ DE RIESGOS '!$Y$33="Media",'MATRIZ DE RIESGOS '!$AA$33="Moderado"),CONCATENATE("R4C",'MATRIZ DE RIESGOS '!$O$33),"")</f>
        <v/>
      </c>
      <c r="W29" s="68" t="str">
        <f ca="1">IF(AND('MATRIZ DE RIESGOS '!$Y$34="Media",'MATRIZ DE RIESGOS '!$AA$34="Moderado"),CONCATENATE("R4C",'MATRIZ DE RIESGOS '!$O$34),"")</f>
        <v/>
      </c>
      <c r="X29" s="68" t="str">
        <f ca="1">IF(AND('MATRIZ DE RIESGOS '!$Y$35="Media",'MATRIZ DE RIESGOS '!$AA$35="Moderado"),CONCATENATE("R4C",'MATRIZ DE RIESGOS '!$O$35),"")</f>
        <v/>
      </c>
      <c r="Y29" s="68" t="str">
        <f ca="1">IF(AND('MATRIZ DE RIESGOS '!$Y$36="Media",'MATRIZ DE RIESGOS '!$AA$36="Moderado"),CONCATENATE("R4C",'MATRIZ DE RIESGOS '!$O$36),"")</f>
        <v/>
      </c>
      <c r="Z29" s="68" t="str">
        <f ca="1">IF(AND('MATRIZ DE RIESGOS '!$Y$37="Media",'MATRIZ DE RIESGOS '!$AA$37="Moderado"),CONCATENATE("R4C",'MATRIZ DE RIESGOS '!$O$37),"")</f>
        <v/>
      </c>
      <c r="AA29" s="69" t="str">
        <f>IF(AND('MATRIZ DE RIESGOS '!$Y$39="Media",'MATRIZ DE RIESGOS '!$AA$39="Moderado"),CONCATENATE("R4C",'MATRIZ DE RIESGOS '!$O$39),"")</f>
        <v/>
      </c>
      <c r="AB29" s="52" t="str">
        <f ca="1">IF(AND('MATRIZ DE RIESGOS '!$Y$33="Media",'MATRIZ DE RIESGOS '!$AA$33="Mayor"),CONCATENATE("R4C",'MATRIZ DE RIESGOS '!$O$33),"")</f>
        <v/>
      </c>
      <c r="AC29" s="53" t="str">
        <f ca="1">IF(AND('MATRIZ DE RIESGOS '!$Y$34="Media",'MATRIZ DE RIESGOS '!$AA$34="Mayor"),CONCATENATE("R4C",'MATRIZ DE RIESGOS '!$O$34),"")</f>
        <v/>
      </c>
      <c r="AD29" s="53" t="str">
        <f ca="1">IF(AND('MATRIZ DE RIESGOS '!$Y$35="Media",'MATRIZ DE RIESGOS '!$AA$35="Mayor"),CONCATENATE("R4C",'MATRIZ DE RIESGOS '!$O$35),"")</f>
        <v/>
      </c>
      <c r="AE29" s="53" t="str">
        <f ca="1">IF(AND('MATRIZ DE RIESGOS '!$Y$36="Media",'MATRIZ DE RIESGOS '!$AA$36="Mayor"),CONCATENATE("R4C",'MATRIZ DE RIESGOS '!$O$36),"")</f>
        <v/>
      </c>
      <c r="AF29" s="53" t="str">
        <f ca="1">IF(AND('MATRIZ DE RIESGOS '!$Y$37="Media",'MATRIZ DE RIESGOS '!$AA$37="Mayor"),CONCATENATE("R4C",'MATRIZ DE RIESGOS '!$O$37),"")</f>
        <v/>
      </c>
      <c r="AG29" s="54" t="str">
        <f>IF(AND('MATRIZ DE RIESGOS '!$Y$39="Media",'MATRIZ DE RIESGOS '!$AA$39="Mayor"),CONCATENATE("R4C",'MATRIZ DE RIESGOS '!$O$39),"")</f>
        <v/>
      </c>
      <c r="AH29" s="55" t="str">
        <f ca="1">IF(AND('MATRIZ DE RIESGOS '!$Y$33="Media",'MATRIZ DE RIESGOS '!$AA$33="Catastrófico"),CONCATENATE("R4C",'MATRIZ DE RIESGOS '!$O$33),"")</f>
        <v/>
      </c>
      <c r="AI29" s="56" t="str">
        <f ca="1">IF(AND('MATRIZ DE RIESGOS '!$Y$34="Media",'MATRIZ DE RIESGOS '!$AA$34="Catastrófico"),CONCATENATE("R4C",'MATRIZ DE RIESGOS '!$O$34),"")</f>
        <v/>
      </c>
      <c r="AJ29" s="56" t="str">
        <f ca="1">IF(AND('MATRIZ DE RIESGOS '!$Y$35="Media",'MATRIZ DE RIESGOS '!$AA$35="Catastrófico"),CONCATENATE("R4C",'MATRIZ DE RIESGOS '!$O$35),"")</f>
        <v/>
      </c>
      <c r="AK29" s="56" t="str">
        <f ca="1">IF(AND('MATRIZ DE RIESGOS '!$Y$36="Media",'MATRIZ DE RIESGOS '!$AA$36="Catastrófico"),CONCATENATE("R4C",'MATRIZ DE RIESGOS '!$O$36),"")</f>
        <v/>
      </c>
      <c r="AL29" s="56" t="str">
        <f ca="1">IF(AND('MATRIZ DE RIESGOS '!$Y$37="Media",'MATRIZ DE RIESGOS '!$AA$37="Catastrófico"),CONCATENATE("R4C",'MATRIZ DE RIESGOS '!$O$37),"")</f>
        <v/>
      </c>
      <c r="AM29" s="57" t="str">
        <f>IF(AND('MATRIZ DE RIESGOS '!$Y$39="Media",'MATRIZ DE RIESGOS '!$AA$39="Catastrófico"),CONCATENATE("R4C",'MATRIZ DE RIESGOS '!$O$39),"")</f>
        <v/>
      </c>
      <c r="AN29" s="1"/>
      <c r="AO29" s="244"/>
      <c r="AP29" s="165"/>
      <c r="AQ29" s="165"/>
      <c r="AR29" s="165"/>
      <c r="AS29" s="165"/>
      <c r="AT29" s="245"/>
      <c r="AU29" s="1"/>
      <c r="AV29" s="1"/>
      <c r="AW29" s="1"/>
      <c r="AX29" s="1"/>
      <c r="AY29" s="1"/>
      <c r="AZ29" s="1"/>
      <c r="BA29" s="1"/>
      <c r="BB29" s="1"/>
      <c r="BC29" s="1"/>
      <c r="BD29" s="1"/>
      <c r="BE29" s="1"/>
      <c r="BF29" s="1"/>
      <c r="BG29" s="1"/>
      <c r="BH29" s="1"/>
      <c r="BI29" s="1"/>
    </row>
    <row r="30" spans="1:61" ht="15" customHeight="1" x14ac:dyDescent="0.25">
      <c r="A30" s="1"/>
      <c r="B30" s="258"/>
      <c r="C30" s="165"/>
      <c r="D30" s="166"/>
      <c r="E30" s="177"/>
      <c r="F30" s="165"/>
      <c r="G30" s="165"/>
      <c r="H30" s="165"/>
      <c r="I30" s="166"/>
      <c r="J30" s="67" t="str">
        <f ca="1">IF(AND('MATRIZ DE RIESGOS '!$Y$40="Media",'MATRIZ DE RIESGOS '!$AA$40="Leve"),CONCATENATE("R5C",'MATRIZ DE RIESGOS '!$O$40),"")</f>
        <v/>
      </c>
      <c r="K30" s="68" t="str">
        <f ca="1">IF(AND('MATRIZ DE RIESGOS '!$Y$41="Media",'MATRIZ DE RIESGOS '!$AA$41="Leve"),CONCATENATE("R5C",'MATRIZ DE RIESGOS '!$O$41),"")</f>
        <v/>
      </c>
      <c r="L30" s="68" t="str">
        <f ca="1">IF(AND('MATRIZ DE RIESGOS '!$Y$42="Media",'MATRIZ DE RIESGOS '!$AA$42="Leve"),CONCATENATE("R5C",'MATRIZ DE RIESGOS '!$O$42),"")</f>
        <v/>
      </c>
      <c r="M30" s="68" t="str">
        <f ca="1">IF(AND('MATRIZ DE RIESGOS '!$Y$43="Media",'MATRIZ DE RIESGOS '!$AA$43="Leve"),CONCATENATE("R5C",'MATRIZ DE RIESGOS '!$O$43),"")</f>
        <v/>
      </c>
      <c r="N30" s="68" t="str">
        <f>IF(AND('MATRIZ DE RIESGOS '!$Y$44="Media",'MATRIZ DE RIESGOS '!$AA$44="Leve"),CONCATENATE("R5C",'MATRIZ DE RIESGOS '!$O$44),"")</f>
        <v/>
      </c>
      <c r="O30" s="69" t="str">
        <f>IF(AND('MATRIZ DE RIESGOS '!$Y$45="Media",'MATRIZ DE RIESGOS '!$AA$45="Leve"),CONCATENATE("R5C",'MATRIZ DE RIESGOS '!$O$45),"")</f>
        <v/>
      </c>
      <c r="P30" s="67" t="str">
        <f ca="1">IF(AND('MATRIZ DE RIESGOS '!$Y$40="Media",'MATRIZ DE RIESGOS '!$AA$40="Menor"),CONCATENATE("R5C",'MATRIZ DE RIESGOS '!$O$40),"")</f>
        <v/>
      </c>
      <c r="Q30" s="68" t="str">
        <f ca="1">IF(AND('MATRIZ DE RIESGOS '!$Y$41="Media",'MATRIZ DE RIESGOS '!$AA$41="Menor"),CONCATENATE("R5C",'MATRIZ DE RIESGOS '!$O$41),"")</f>
        <v/>
      </c>
      <c r="R30" s="68" t="str">
        <f ca="1">IF(AND('MATRIZ DE RIESGOS '!$Y$42="Media",'MATRIZ DE RIESGOS '!$AA$42="Menor"),CONCATENATE("R5C",'MATRIZ DE RIESGOS '!$O$42),"")</f>
        <v/>
      </c>
      <c r="S30" s="68" t="str">
        <f ca="1">IF(AND('MATRIZ DE RIESGOS '!$Y$43="Media",'MATRIZ DE RIESGOS '!$AA$43="Menor"),CONCATENATE("R5C",'MATRIZ DE RIESGOS '!$O$43),"")</f>
        <v/>
      </c>
      <c r="T30" s="68" t="str">
        <f>IF(AND('MATRIZ DE RIESGOS '!$Y$44="Media",'MATRIZ DE RIESGOS '!$AA$44="Menor"),CONCATENATE("R5C",'MATRIZ DE RIESGOS '!$O$44),"")</f>
        <v/>
      </c>
      <c r="U30" s="69" t="str">
        <f>IF(AND('MATRIZ DE RIESGOS '!$Y$45="Media",'MATRIZ DE RIESGOS '!$AA$45="Menor"),CONCATENATE("R5C",'MATRIZ DE RIESGOS '!$O$45),"")</f>
        <v/>
      </c>
      <c r="V30" s="67" t="str">
        <f ca="1">IF(AND('MATRIZ DE RIESGOS '!$Y$40="Media",'MATRIZ DE RIESGOS '!$AA$40="Moderado"),CONCATENATE("R5C",'MATRIZ DE RIESGOS '!$O$40),"")</f>
        <v/>
      </c>
      <c r="W30" s="68" t="str">
        <f ca="1">IF(AND('MATRIZ DE RIESGOS '!$Y$41="Media",'MATRIZ DE RIESGOS '!$AA$41="Moderado"),CONCATENATE("R5C",'MATRIZ DE RIESGOS '!$O$41),"")</f>
        <v/>
      </c>
      <c r="X30" s="68" t="str">
        <f ca="1">IF(AND('MATRIZ DE RIESGOS '!$Y$42="Media",'MATRIZ DE RIESGOS '!$AA$42="Moderado"),CONCATENATE("R5C",'MATRIZ DE RIESGOS '!$O$42),"")</f>
        <v/>
      </c>
      <c r="Y30" s="68" t="str">
        <f ca="1">IF(AND('MATRIZ DE RIESGOS '!$Y$43="Media",'MATRIZ DE RIESGOS '!$AA$43="Moderado"),CONCATENATE("R5C",'MATRIZ DE RIESGOS '!$O$43),"")</f>
        <v/>
      </c>
      <c r="Z30" s="68" t="str">
        <f>IF(AND('MATRIZ DE RIESGOS '!$Y$44="Media",'MATRIZ DE RIESGOS '!$AA$44="Moderado"),CONCATENATE("R5C",'MATRIZ DE RIESGOS '!$O$44),"")</f>
        <v/>
      </c>
      <c r="AA30" s="69" t="str">
        <f>IF(AND('MATRIZ DE RIESGOS '!$Y$45="Media",'MATRIZ DE RIESGOS '!$AA$45="Moderado"),CONCATENATE("R5C",'MATRIZ DE RIESGOS '!$O$45),"")</f>
        <v/>
      </c>
      <c r="AB30" s="52" t="str">
        <f ca="1">IF(AND('MATRIZ DE RIESGOS '!$Y$40="Media",'MATRIZ DE RIESGOS '!$AA$40="Mayor"),CONCATENATE("R5C",'MATRIZ DE RIESGOS '!$O$40),"")</f>
        <v/>
      </c>
      <c r="AC30" s="53" t="str">
        <f ca="1">IF(AND('MATRIZ DE RIESGOS '!$Y$41="Media",'MATRIZ DE RIESGOS '!$AA$41="Mayor"),CONCATENATE("R5C",'MATRIZ DE RIESGOS '!$O$41),"")</f>
        <v/>
      </c>
      <c r="AD30" s="53" t="str">
        <f ca="1">IF(AND('MATRIZ DE RIESGOS '!$Y$42="Media",'MATRIZ DE RIESGOS '!$AA$42="Mayor"),CONCATENATE("R5C",'MATRIZ DE RIESGOS '!$O$42),"")</f>
        <v/>
      </c>
      <c r="AE30" s="53" t="str">
        <f ca="1">IF(AND('MATRIZ DE RIESGOS '!$Y$43="Media",'MATRIZ DE RIESGOS '!$AA$43="Mayor"),CONCATENATE("R5C",'MATRIZ DE RIESGOS '!$O$43),"")</f>
        <v/>
      </c>
      <c r="AF30" s="53" t="str">
        <f>IF(AND('MATRIZ DE RIESGOS '!$Y$44="Media",'MATRIZ DE RIESGOS '!$AA$44="Mayor"),CONCATENATE("R5C",'MATRIZ DE RIESGOS '!$O$44),"")</f>
        <v/>
      </c>
      <c r="AG30" s="54" t="str">
        <f>IF(AND('MATRIZ DE RIESGOS '!$Y$45="Media",'MATRIZ DE RIESGOS '!$AA$45="Mayor"),CONCATENATE("R5C",'MATRIZ DE RIESGOS '!$O$45),"")</f>
        <v/>
      </c>
      <c r="AH30" s="55" t="str">
        <f ca="1">IF(AND('MATRIZ DE RIESGOS '!$Y$40="Media",'MATRIZ DE RIESGOS '!$AA$40="Catastrófico"),CONCATENATE("R5C",'MATRIZ DE RIESGOS '!$O$40),"")</f>
        <v/>
      </c>
      <c r="AI30" s="56" t="str">
        <f ca="1">IF(AND('MATRIZ DE RIESGOS '!$Y$41="Media",'MATRIZ DE RIESGOS '!$AA$41="Catastrófico"),CONCATENATE("R5C",'MATRIZ DE RIESGOS '!$O$41),"")</f>
        <v/>
      </c>
      <c r="AJ30" s="56" t="str">
        <f ca="1">IF(AND('MATRIZ DE RIESGOS '!$Y$42="Media",'MATRIZ DE RIESGOS '!$AA$42="Catastrófico"),CONCATENATE("R5C",'MATRIZ DE RIESGOS '!$O$42),"")</f>
        <v/>
      </c>
      <c r="AK30" s="56" t="str">
        <f ca="1">IF(AND('MATRIZ DE RIESGOS '!$Y$43="Media",'MATRIZ DE RIESGOS '!$AA$43="Catastrófico"),CONCATENATE("R5C",'MATRIZ DE RIESGOS '!$O$43),"")</f>
        <v/>
      </c>
      <c r="AL30" s="56" t="str">
        <f>IF(AND('MATRIZ DE RIESGOS '!$Y$44="Media",'MATRIZ DE RIESGOS '!$AA$44="Catastrófico"),CONCATENATE("R5C",'MATRIZ DE RIESGOS '!$O$44),"")</f>
        <v/>
      </c>
      <c r="AM30" s="57" t="str">
        <f>IF(AND('MATRIZ DE RIESGOS '!$Y$45="Media",'MATRIZ DE RIESGOS '!$AA$45="Catastrófico"),CONCATENATE("R5C",'MATRIZ DE RIESGOS '!$O$45),"")</f>
        <v/>
      </c>
      <c r="AN30" s="1"/>
      <c r="AO30" s="244"/>
      <c r="AP30" s="165"/>
      <c r="AQ30" s="165"/>
      <c r="AR30" s="165"/>
      <c r="AS30" s="165"/>
      <c r="AT30" s="245"/>
      <c r="AU30" s="1"/>
      <c r="AV30" s="1"/>
      <c r="AW30" s="1"/>
      <c r="AX30" s="1"/>
      <c r="AY30" s="1"/>
      <c r="AZ30" s="1"/>
      <c r="BA30" s="1"/>
      <c r="BB30" s="1"/>
      <c r="BC30" s="1"/>
      <c r="BD30" s="1"/>
      <c r="BE30" s="1"/>
      <c r="BF30" s="1"/>
      <c r="BG30" s="1"/>
      <c r="BH30" s="1"/>
      <c r="BI30" s="1"/>
    </row>
    <row r="31" spans="1:61" ht="15" customHeight="1" x14ac:dyDescent="0.25">
      <c r="A31" s="1"/>
      <c r="B31" s="258"/>
      <c r="C31" s="165"/>
      <c r="D31" s="166"/>
      <c r="E31" s="177"/>
      <c r="F31" s="165"/>
      <c r="G31" s="165"/>
      <c r="H31" s="165"/>
      <c r="I31" s="166"/>
      <c r="J31" s="67" t="str">
        <f>IF(AND('MATRIZ DE RIESGOS '!$Y$46="Media",'MATRIZ DE RIESGOS '!$AA$46="Leve"),CONCATENATE("R6C",'MATRIZ DE RIESGOS '!$O$46),"")</f>
        <v/>
      </c>
      <c r="K31" s="68" t="str">
        <f>IF(AND('MATRIZ DE RIESGOS '!$Y$47="Media",'MATRIZ DE RIESGOS '!$AA$47="Leve"),CONCATENATE("R6C",'MATRIZ DE RIESGOS '!$O$47),"")</f>
        <v/>
      </c>
      <c r="L31" s="68" t="str">
        <f>IF(AND('MATRIZ DE RIESGOS '!$Y$48="Media",'MATRIZ DE RIESGOS '!$AA$48="Leve"),CONCATENATE("R6C",'MATRIZ DE RIESGOS '!$O$48),"")</f>
        <v/>
      </c>
      <c r="M31" s="68" t="str">
        <f>IF(AND('MATRIZ DE RIESGOS '!$Y$49="Media",'MATRIZ DE RIESGOS '!$AA$49="Leve"),CONCATENATE("R6C",'MATRIZ DE RIESGOS '!$O$49),"")</f>
        <v/>
      </c>
      <c r="N31" s="68" t="str">
        <f>IF(AND('MATRIZ DE RIESGOS '!$Y$50="Media",'MATRIZ DE RIESGOS '!$AA$50="Leve"),CONCATENATE("R6C",'MATRIZ DE RIESGOS '!$O$50),"")</f>
        <v/>
      </c>
      <c r="O31" s="69" t="str">
        <f>IF(AND('MATRIZ DE RIESGOS '!$Y$51="Media",'MATRIZ DE RIESGOS '!$AA$51="Leve"),CONCATENATE("R6C",'MATRIZ DE RIESGOS '!$O$51),"")</f>
        <v/>
      </c>
      <c r="P31" s="67" t="str">
        <f>IF(AND('MATRIZ DE RIESGOS '!$Y$46="Media",'MATRIZ DE RIESGOS '!$AA$46="Menor"),CONCATENATE("R6C",'MATRIZ DE RIESGOS '!$O$46),"")</f>
        <v/>
      </c>
      <c r="Q31" s="68" t="str">
        <f>IF(AND('MATRIZ DE RIESGOS '!$Y$47="Media",'MATRIZ DE RIESGOS '!$AA$47="Menor"),CONCATENATE("R6C",'MATRIZ DE RIESGOS '!$O$47),"")</f>
        <v/>
      </c>
      <c r="R31" s="68" t="str">
        <f>IF(AND('MATRIZ DE RIESGOS '!$Y$48="Media",'MATRIZ DE RIESGOS '!$AA$48="Menor"),CONCATENATE("R6C",'MATRIZ DE RIESGOS '!$O$48),"")</f>
        <v/>
      </c>
      <c r="S31" s="68" t="str">
        <f>IF(AND('MATRIZ DE RIESGOS '!$Y$49="Media",'MATRIZ DE RIESGOS '!$AA$49="Menor"),CONCATENATE("R6C",'MATRIZ DE RIESGOS '!$O$49),"")</f>
        <v/>
      </c>
      <c r="T31" s="68" t="str">
        <f>IF(AND('MATRIZ DE RIESGOS '!$Y$50="Media",'MATRIZ DE RIESGOS '!$AA$50="Menor"),CONCATENATE("R6C",'MATRIZ DE RIESGOS '!$O$50),"")</f>
        <v/>
      </c>
      <c r="U31" s="69" t="str">
        <f>IF(AND('MATRIZ DE RIESGOS '!$Y$51="Media",'MATRIZ DE RIESGOS '!$AA$51="Menor"),CONCATENATE("R6C",'MATRIZ DE RIESGOS '!$O$51),"")</f>
        <v/>
      </c>
      <c r="V31" s="67" t="str">
        <f>IF(AND('MATRIZ DE RIESGOS '!$Y$46="Media",'MATRIZ DE RIESGOS '!$AA$46="Moderado"),CONCATENATE("R6C",'MATRIZ DE RIESGOS '!$O$46),"")</f>
        <v/>
      </c>
      <c r="W31" s="68" t="str">
        <f>IF(AND('MATRIZ DE RIESGOS '!$Y$47="Media",'MATRIZ DE RIESGOS '!$AA$47="Moderado"),CONCATENATE("R6C",'MATRIZ DE RIESGOS '!$O$47),"")</f>
        <v/>
      </c>
      <c r="X31" s="68" t="str">
        <f>IF(AND('MATRIZ DE RIESGOS '!$Y$48="Media",'MATRIZ DE RIESGOS '!$AA$48="Moderado"),CONCATENATE("R6C",'MATRIZ DE RIESGOS '!$O$48),"")</f>
        <v/>
      </c>
      <c r="Y31" s="68" t="str">
        <f>IF(AND('MATRIZ DE RIESGOS '!$Y$49="Media",'MATRIZ DE RIESGOS '!$AA$49="Moderado"),CONCATENATE("R6C",'MATRIZ DE RIESGOS '!$O$49),"")</f>
        <v/>
      </c>
      <c r="Z31" s="68" t="str">
        <f>IF(AND('MATRIZ DE RIESGOS '!$Y$50="Media",'MATRIZ DE RIESGOS '!$AA$50="Moderado"),CONCATENATE("R6C",'MATRIZ DE RIESGOS '!$O$50),"")</f>
        <v/>
      </c>
      <c r="AA31" s="69" t="str">
        <f>IF(AND('MATRIZ DE RIESGOS '!$Y$51="Media",'MATRIZ DE RIESGOS '!$AA$51="Moderado"),CONCATENATE("R6C",'MATRIZ DE RIESGOS '!$O$51),"")</f>
        <v/>
      </c>
      <c r="AB31" s="52" t="str">
        <f>IF(AND('MATRIZ DE RIESGOS '!$Y$46="Media",'MATRIZ DE RIESGOS '!$AA$46="Mayor"),CONCATENATE("R6C",'MATRIZ DE RIESGOS '!$O$46),"")</f>
        <v/>
      </c>
      <c r="AC31" s="53" t="str">
        <f>IF(AND('MATRIZ DE RIESGOS '!$Y$47="Media",'MATRIZ DE RIESGOS '!$AA$47="Mayor"),CONCATENATE("R6C",'MATRIZ DE RIESGOS '!$O$47),"")</f>
        <v/>
      </c>
      <c r="AD31" s="53" t="str">
        <f>IF(AND('MATRIZ DE RIESGOS '!$Y$48="Media",'MATRIZ DE RIESGOS '!$AA$48="Mayor"),CONCATENATE("R6C",'MATRIZ DE RIESGOS '!$O$48),"")</f>
        <v/>
      </c>
      <c r="AE31" s="53" t="str">
        <f>IF(AND('MATRIZ DE RIESGOS '!$Y$49="Media",'MATRIZ DE RIESGOS '!$AA$49="Mayor"),CONCATENATE("R6C",'MATRIZ DE RIESGOS '!$O$49),"")</f>
        <v/>
      </c>
      <c r="AF31" s="53" t="str">
        <f>IF(AND('MATRIZ DE RIESGOS '!$Y$50="Media",'MATRIZ DE RIESGOS '!$AA$50="Mayor"),CONCATENATE("R6C",'MATRIZ DE RIESGOS '!$O$50),"")</f>
        <v/>
      </c>
      <c r="AG31" s="54" t="str">
        <f>IF(AND('MATRIZ DE RIESGOS '!$Y$51="Media",'MATRIZ DE RIESGOS '!$AA$51="Mayor"),CONCATENATE("R6C",'MATRIZ DE RIESGOS '!$O$51),"")</f>
        <v/>
      </c>
      <c r="AH31" s="55" t="str">
        <f>IF(AND('MATRIZ DE RIESGOS '!$Y$46="Media",'MATRIZ DE RIESGOS '!$AA$46="Catastrófico"),CONCATENATE("R6C",'MATRIZ DE RIESGOS '!$O$46),"")</f>
        <v/>
      </c>
      <c r="AI31" s="56" t="str">
        <f>IF(AND('MATRIZ DE RIESGOS '!$Y$47="Media",'MATRIZ DE RIESGOS '!$AA$47="Catastrófico"),CONCATENATE("R6C",'MATRIZ DE RIESGOS '!$O$47),"")</f>
        <v/>
      </c>
      <c r="AJ31" s="56" t="str">
        <f>IF(AND('MATRIZ DE RIESGOS '!$Y$48="Media",'MATRIZ DE RIESGOS '!$AA$48="Catastrófico"),CONCATENATE("R6C",'MATRIZ DE RIESGOS '!$O$48),"")</f>
        <v/>
      </c>
      <c r="AK31" s="56" t="str">
        <f>IF(AND('MATRIZ DE RIESGOS '!$Y$49="Media",'MATRIZ DE RIESGOS '!$AA$49="Catastrófico"),CONCATENATE("R6C",'MATRIZ DE RIESGOS '!$O$49),"")</f>
        <v/>
      </c>
      <c r="AL31" s="56" t="str">
        <f>IF(AND('MATRIZ DE RIESGOS '!$Y$50="Media",'MATRIZ DE RIESGOS '!$AA$50="Catastrófico"),CONCATENATE("R6C",'MATRIZ DE RIESGOS '!$O$50),"")</f>
        <v/>
      </c>
      <c r="AM31" s="57" t="str">
        <f>IF(AND('MATRIZ DE RIESGOS '!$Y$51="Media",'MATRIZ DE RIESGOS '!$AA$51="Catastrófico"),CONCATENATE("R6C",'MATRIZ DE RIESGOS '!$O$51),"")</f>
        <v/>
      </c>
      <c r="AN31" s="1"/>
      <c r="AO31" s="244"/>
      <c r="AP31" s="165"/>
      <c r="AQ31" s="165"/>
      <c r="AR31" s="165"/>
      <c r="AS31" s="165"/>
      <c r="AT31" s="245"/>
      <c r="AU31" s="1"/>
      <c r="AV31" s="1"/>
      <c r="AW31" s="1"/>
      <c r="AX31" s="1"/>
      <c r="AY31" s="1"/>
      <c r="AZ31" s="1"/>
      <c r="BA31" s="1"/>
      <c r="BB31" s="1"/>
      <c r="BC31" s="1"/>
      <c r="BD31" s="1"/>
      <c r="BE31" s="1"/>
      <c r="BF31" s="1"/>
      <c r="BG31" s="1"/>
      <c r="BH31" s="1"/>
      <c r="BI31" s="1"/>
    </row>
    <row r="32" spans="1:61" ht="15" customHeight="1" x14ac:dyDescent="0.25">
      <c r="A32" s="1"/>
      <c r="B32" s="258"/>
      <c r="C32" s="165"/>
      <c r="D32" s="166"/>
      <c r="E32" s="177"/>
      <c r="F32" s="165"/>
      <c r="G32" s="165"/>
      <c r="H32" s="165"/>
      <c r="I32" s="166"/>
      <c r="J32" s="67" t="str">
        <f>IF(AND('MATRIZ DE RIESGOS '!$Y$52="Media",'MATRIZ DE RIESGOS '!$AA$52="Leve"),CONCATENATE("R7C",'MATRIZ DE RIESGOS '!$O$52),"")</f>
        <v/>
      </c>
      <c r="K32" s="68" t="str">
        <f>IF(AND('MATRIZ DE RIESGOS '!$Y$53="Media",'MATRIZ DE RIESGOS '!$AA$53="Leve"),CONCATENATE("R7C",'MATRIZ DE RIESGOS '!$O$53),"")</f>
        <v/>
      </c>
      <c r="L32" s="68" t="str">
        <f>IF(AND('MATRIZ DE RIESGOS '!$Y$54="Media",'MATRIZ DE RIESGOS '!$AA$54="Leve"),CONCATENATE("R7C",'MATRIZ DE RIESGOS '!$O$54),"")</f>
        <v/>
      </c>
      <c r="M32" s="68" t="str">
        <f>IF(AND('MATRIZ DE RIESGOS '!$Y$55="Media",'MATRIZ DE RIESGOS '!$AA$55="Leve"),CONCATENATE("R7C",'MATRIZ DE RIESGOS '!$O$55),"")</f>
        <v/>
      </c>
      <c r="N32" s="68" t="str">
        <f>IF(AND('MATRIZ DE RIESGOS '!$Y$56="Media",'MATRIZ DE RIESGOS '!$AA$56="Leve"),CONCATENATE("R7C",'MATRIZ DE RIESGOS '!$O$56),"")</f>
        <v/>
      </c>
      <c r="O32" s="69" t="str">
        <f>IF(AND('MATRIZ DE RIESGOS '!$Y$57="Media",'MATRIZ DE RIESGOS '!$AA$57="Leve"),CONCATENATE("R7C",'MATRIZ DE RIESGOS '!$O$57),"")</f>
        <v/>
      </c>
      <c r="P32" s="67" t="str">
        <f>IF(AND('MATRIZ DE RIESGOS '!$Y$52="Media",'MATRIZ DE RIESGOS '!$AA$52="Menor"),CONCATENATE("R7C",'MATRIZ DE RIESGOS '!$O$52),"")</f>
        <v/>
      </c>
      <c r="Q32" s="68" t="str">
        <f>IF(AND('MATRIZ DE RIESGOS '!$Y$53="Media",'MATRIZ DE RIESGOS '!$AA$53="Menor"),CONCATENATE("R7C",'MATRIZ DE RIESGOS '!$O$53),"")</f>
        <v/>
      </c>
      <c r="R32" s="68" t="str">
        <f>IF(AND('MATRIZ DE RIESGOS '!$Y$54="Media",'MATRIZ DE RIESGOS '!$AA$54="Menor"),CONCATENATE("R7C",'MATRIZ DE RIESGOS '!$O$54),"")</f>
        <v/>
      </c>
      <c r="S32" s="68" t="str">
        <f>IF(AND('MATRIZ DE RIESGOS '!$Y$55="Media",'MATRIZ DE RIESGOS '!$AA$55="Menor"),CONCATENATE("R7C",'MATRIZ DE RIESGOS '!$O$55),"")</f>
        <v/>
      </c>
      <c r="T32" s="68" t="str">
        <f>IF(AND('MATRIZ DE RIESGOS '!$Y$56="Media",'MATRIZ DE RIESGOS '!$AA$56="Menor"),CONCATENATE("R7C",'MATRIZ DE RIESGOS '!$O$56),"")</f>
        <v/>
      </c>
      <c r="U32" s="69" t="str">
        <f>IF(AND('MATRIZ DE RIESGOS '!$Y$57="Media",'MATRIZ DE RIESGOS '!$AA$57="Menor"),CONCATENATE("R7C",'MATRIZ DE RIESGOS '!$O$57),"")</f>
        <v/>
      </c>
      <c r="V32" s="67" t="str">
        <f>IF(AND('MATRIZ DE RIESGOS '!$Y$52="Media",'MATRIZ DE RIESGOS '!$AA$52="Moderado"),CONCATENATE("R7C",'MATRIZ DE RIESGOS '!$O$52),"")</f>
        <v/>
      </c>
      <c r="W32" s="68" t="str">
        <f>IF(AND('MATRIZ DE RIESGOS '!$Y$53="Media",'MATRIZ DE RIESGOS '!$AA$53="Moderado"),CONCATENATE("R7C",'MATRIZ DE RIESGOS '!$O$53),"")</f>
        <v/>
      </c>
      <c r="X32" s="68" t="str">
        <f>IF(AND('MATRIZ DE RIESGOS '!$Y$54="Media",'MATRIZ DE RIESGOS '!$AA$54="Moderado"),CONCATENATE("R7C",'MATRIZ DE RIESGOS '!$O$54),"")</f>
        <v/>
      </c>
      <c r="Y32" s="68" t="str">
        <f>IF(AND('MATRIZ DE RIESGOS '!$Y$55="Media",'MATRIZ DE RIESGOS '!$AA$55="Moderado"),CONCATENATE("R7C",'MATRIZ DE RIESGOS '!$O$55),"")</f>
        <v/>
      </c>
      <c r="Z32" s="68" t="str">
        <f>IF(AND('MATRIZ DE RIESGOS '!$Y$56="Media",'MATRIZ DE RIESGOS '!$AA$56="Moderado"),CONCATENATE("R7C",'MATRIZ DE RIESGOS '!$O$56),"")</f>
        <v/>
      </c>
      <c r="AA32" s="69" t="str">
        <f>IF(AND('MATRIZ DE RIESGOS '!$Y$57="Media",'MATRIZ DE RIESGOS '!$AA$57="Moderado"),CONCATENATE("R7C",'MATRIZ DE RIESGOS '!$O$57),"")</f>
        <v/>
      </c>
      <c r="AB32" s="52" t="str">
        <f>IF(AND('MATRIZ DE RIESGOS '!$Y$52="Media",'MATRIZ DE RIESGOS '!$AA$52="Mayor"),CONCATENATE("R7C",'MATRIZ DE RIESGOS '!$O$52),"")</f>
        <v/>
      </c>
      <c r="AC32" s="53" t="str">
        <f>IF(AND('MATRIZ DE RIESGOS '!$Y$53="Media",'MATRIZ DE RIESGOS '!$AA$53="Mayor"),CONCATENATE("R7C",'MATRIZ DE RIESGOS '!$O$53),"")</f>
        <v/>
      </c>
      <c r="AD32" s="53" t="str">
        <f>IF(AND('MATRIZ DE RIESGOS '!$Y$54="Media",'MATRIZ DE RIESGOS '!$AA$54="Mayor"),CONCATENATE("R7C",'MATRIZ DE RIESGOS '!$O$54),"")</f>
        <v/>
      </c>
      <c r="AE32" s="53" t="str">
        <f>IF(AND('MATRIZ DE RIESGOS '!$Y$55="Media",'MATRIZ DE RIESGOS '!$AA$55="Mayor"),CONCATENATE("R7C",'MATRIZ DE RIESGOS '!$O$55),"")</f>
        <v/>
      </c>
      <c r="AF32" s="53" t="str">
        <f>IF(AND('MATRIZ DE RIESGOS '!$Y$56="Media",'MATRIZ DE RIESGOS '!$AA$56="Mayor"),CONCATENATE("R7C",'MATRIZ DE RIESGOS '!$O$56),"")</f>
        <v/>
      </c>
      <c r="AG32" s="54" t="str">
        <f>IF(AND('MATRIZ DE RIESGOS '!$Y$57="Media",'MATRIZ DE RIESGOS '!$AA$57="Mayor"),CONCATENATE("R7C",'MATRIZ DE RIESGOS '!$O$57),"")</f>
        <v/>
      </c>
      <c r="AH32" s="55" t="str">
        <f>IF(AND('MATRIZ DE RIESGOS '!$Y$52="Media",'MATRIZ DE RIESGOS '!$AA$52="Catastrófico"),CONCATENATE("R7C",'MATRIZ DE RIESGOS '!$O$52),"")</f>
        <v/>
      </c>
      <c r="AI32" s="56" t="str">
        <f>IF(AND('MATRIZ DE RIESGOS '!$Y$53="Media",'MATRIZ DE RIESGOS '!$AA$53="Catastrófico"),CONCATENATE("R7C",'MATRIZ DE RIESGOS '!$O$53),"")</f>
        <v/>
      </c>
      <c r="AJ32" s="56" t="str">
        <f>IF(AND('MATRIZ DE RIESGOS '!$Y$54="Media",'MATRIZ DE RIESGOS '!$AA$54="Catastrófico"),CONCATENATE("R7C",'MATRIZ DE RIESGOS '!$O$54),"")</f>
        <v/>
      </c>
      <c r="AK32" s="56" t="str">
        <f>IF(AND('MATRIZ DE RIESGOS '!$Y$55="Media",'MATRIZ DE RIESGOS '!$AA$55="Catastrófico"),CONCATENATE("R7C",'MATRIZ DE RIESGOS '!$O$55),"")</f>
        <v/>
      </c>
      <c r="AL32" s="56" t="str">
        <f>IF(AND('MATRIZ DE RIESGOS '!$Y$56="Media",'MATRIZ DE RIESGOS '!$AA$56="Catastrófico"),CONCATENATE("R7C",'MATRIZ DE RIESGOS '!$O$56),"")</f>
        <v/>
      </c>
      <c r="AM32" s="57" t="str">
        <f>IF(AND('MATRIZ DE RIESGOS '!$Y$57="Media",'MATRIZ DE RIESGOS '!$AA$57="Catastrófico"),CONCATENATE("R7C",'MATRIZ DE RIESGOS '!$O$57),"")</f>
        <v/>
      </c>
      <c r="AN32" s="1"/>
      <c r="AO32" s="244"/>
      <c r="AP32" s="165"/>
      <c r="AQ32" s="165"/>
      <c r="AR32" s="165"/>
      <c r="AS32" s="165"/>
      <c r="AT32" s="245"/>
      <c r="AU32" s="1"/>
      <c r="AV32" s="1"/>
      <c r="AW32" s="1"/>
      <c r="AX32" s="1"/>
      <c r="AY32" s="1"/>
      <c r="AZ32" s="1"/>
      <c r="BA32" s="1"/>
      <c r="BB32" s="1"/>
      <c r="BC32" s="1"/>
      <c r="BD32" s="1"/>
      <c r="BE32" s="1"/>
      <c r="BF32" s="1"/>
      <c r="BG32" s="1"/>
      <c r="BH32" s="1"/>
      <c r="BI32" s="1"/>
    </row>
    <row r="33" spans="1:61" ht="15" customHeight="1" x14ac:dyDescent="0.25">
      <c r="A33" s="1"/>
      <c r="B33" s="258"/>
      <c r="C33" s="165"/>
      <c r="D33" s="166"/>
      <c r="E33" s="177"/>
      <c r="F33" s="165"/>
      <c r="G33" s="165"/>
      <c r="H33" s="165"/>
      <c r="I33" s="166"/>
      <c r="J33" s="67" t="str">
        <f>IF(AND('MATRIZ DE RIESGOS '!$Y$58="Media",'MATRIZ DE RIESGOS '!$AA$58="Leve"),CONCATENATE("R8C",'MATRIZ DE RIESGOS '!$O$58),"")</f>
        <v/>
      </c>
      <c r="K33" s="68" t="str">
        <f>IF(AND('MATRIZ DE RIESGOS '!$Y$59="Media",'MATRIZ DE RIESGOS '!$AA$59="Leve"),CONCATENATE("R8C",'MATRIZ DE RIESGOS '!$O$59),"")</f>
        <v/>
      </c>
      <c r="L33" s="68" t="str">
        <f>IF(AND('MATRIZ DE RIESGOS '!$Y$60="Media",'MATRIZ DE RIESGOS '!$AA$60="Leve"),CONCATENATE("R8C",'MATRIZ DE RIESGOS '!$O$60),"")</f>
        <v/>
      </c>
      <c r="M33" s="68" t="str">
        <f>IF(AND('MATRIZ DE RIESGOS '!$Y$61="Media",'MATRIZ DE RIESGOS '!$AA$61="Leve"),CONCATENATE("R8C",'MATRIZ DE RIESGOS '!$O$61),"")</f>
        <v/>
      </c>
      <c r="N33" s="68" t="str">
        <f>IF(AND('MATRIZ DE RIESGOS '!$Y$62="Media",'MATRIZ DE RIESGOS '!$AA$62="Leve"),CONCATENATE("R8C",'MATRIZ DE RIESGOS '!$O$62),"")</f>
        <v/>
      </c>
      <c r="O33" s="69" t="str">
        <f>IF(AND('MATRIZ DE RIESGOS '!$Y$63="Media",'MATRIZ DE RIESGOS '!$AA$63="Leve"),CONCATENATE("R8C",'MATRIZ DE RIESGOS '!$O$63),"")</f>
        <v/>
      </c>
      <c r="P33" s="67" t="str">
        <f>IF(AND('MATRIZ DE RIESGOS '!$Y$58="Media",'MATRIZ DE RIESGOS '!$AA$58="Menor"),CONCATENATE("R8C",'MATRIZ DE RIESGOS '!$O$58),"")</f>
        <v/>
      </c>
      <c r="Q33" s="68" t="str">
        <f>IF(AND('MATRIZ DE RIESGOS '!$Y$59="Media",'MATRIZ DE RIESGOS '!$AA$59="Menor"),CONCATENATE("R8C",'MATRIZ DE RIESGOS '!$O$59),"")</f>
        <v/>
      </c>
      <c r="R33" s="68" t="str">
        <f>IF(AND('MATRIZ DE RIESGOS '!$Y$60="Media",'MATRIZ DE RIESGOS '!$AA$60="Menor"),CONCATENATE("R8C",'MATRIZ DE RIESGOS '!$O$60),"")</f>
        <v/>
      </c>
      <c r="S33" s="68" t="str">
        <f>IF(AND('MATRIZ DE RIESGOS '!$Y$61="Media",'MATRIZ DE RIESGOS '!$AA$61="Menor"),CONCATENATE("R8C",'MATRIZ DE RIESGOS '!$O$61),"")</f>
        <v/>
      </c>
      <c r="T33" s="68" t="str">
        <f>IF(AND('MATRIZ DE RIESGOS '!$Y$62="Media",'MATRIZ DE RIESGOS '!$AA$62="Menor"),CONCATENATE("R8C",'MATRIZ DE RIESGOS '!$O$62),"")</f>
        <v/>
      </c>
      <c r="U33" s="69" t="str">
        <f>IF(AND('MATRIZ DE RIESGOS '!$Y$63="Media",'MATRIZ DE RIESGOS '!$AA$63="Menor"),CONCATENATE("R8C",'MATRIZ DE RIESGOS '!$O$63),"")</f>
        <v/>
      </c>
      <c r="V33" s="67" t="str">
        <f>IF(AND('MATRIZ DE RIESGOS '!$Y$58="Media",'MATRIZ DE RIESGOS '!$AA$58="Moderado"),CONCATENATE("R8C",'MATRIZ DE RIESGOS '!$O$58),"")</f>
        <v/>
      </c>
      <c r="W33" s="68" t="str">
        <f>IF(AND('MATRIZ DE RIESGOS '!$Y$59="Media",'MATRIZ DE RIESGOS '!$AA$59="Moderado"),CONCATENATE("R8C",'MATRIZ DE RIESGOS '!$O$59),"")</f>
        <v/>
      </c>
      <c r="X33" s="68" t="str">
        <f>IF(AND('MATRIZ DE RIESGOS '!$Y$60="Media",'MATRIZ DE RIESGOS '!$AA$60="Moderado"),CONCATENATE("R8C",'MATRIZ DE RIESGOS '!$O$60),"")</f>
        <v/>
      </c>
      <c r="Y33" s="68" t="str">
        <f>IF(AND('MATRIZ DE RIESGOS '!$Y$61="Media",'MATRIZ DE RIESGOS '!$AA$61="Moderado"),CONCATENATE("R8C",'MATRIZ DE RIESGOS '!$O$61),"")</f>
        <v/>
      </c>
      <c r="Z33" s="68" t="str">
        <f>IF(AND('MATRIZ DE RIESGOS '!$Y$62="Media",'MATRIZ DE RIESGOS '!$AA$62="Moderado"),CONCATENATE("R8C",'MATRIZ DE RIESGOS '!$O$62),"")</f>
        <v/>
      </c>
      <c r="AA33" s="69" t="str">
        <f>IF(AND('MATRIZ DE RIESGOS '!$Y$63="Media",'MATRIZ DE RIESGOS '!$AA$63="Moderado"),CONCATENATE("R8C",'MATRIZ DE RIESGOS '!$O$63),"")</f>
        <v/>
      </c>
      <c r="AB33" s="52" t="str">
        <f>IF(AND('MATRIZ DE RIESGOS '!$Y$58="Media",'MATRIZ DE RIESGOS '!$AA$58="Mayor"),CONCATENATE("R8C",'MATRIZ DE RIESGOS '!$O$58),"")</f>
        <v/>
      </c>
      <c r="AC33" s="53" t="str">
        <f>IF(AND('MATRIZ DE RIESGOS '!$Y$59="Media",'MATRIZ DE RIESGOS '!$AA$59="Mayor"),CONCATENATE("R8C",'MATRIZ DE RIESGOS '!$O$59),"")</f>
        <v/>
      </c>
      <c r="AD33" s="53" t="str">
        <f>IF(AND('MATRIZ DE RIESGOS '!$Y$60="Media",'MATRIZ DE RIESGOS '!$AA$60="Mayor"),CONCATENATE("R8C",'MATRIZ DE RIESGOS '!$O$60),"")</f>
        <v/>
      </c>
      <c r="AE33" s="53" t="str">
        <f>IF(AND('MATRIZ DE RIESGOS '!$Y$61="Media",'MATRIZ DE RIESGOS '!$AA$61="Mayor"),CONCATENATE("R8C",'MATRIZ DE RIESGOS '!$O$61),"")</f>
        <v/>
      </c>
      <c r="AF33" s="53" t="str">
        <f>IF(AND('MATRIZ DE RIESGOS '!$Y$62="Media",'MATRIZ DE RIESGOS '!$AA$62="Mayor"),CONCATENATE("R8C",'MATRIZ DE RIESGOS '!$O$62),"")</f>
        <v/>
      </c>
      <c r="AG33" s="54" t="str">
        <f>IF(AND('MATRIZ DE RIESGOS '!$Y$63="Media",'MATRIZ DE RIESGOS '!$AA$63="Mayor"),CONCATENATE("R8C",'MATRIZ DE RIESGOS '!$O$63),"")</f>
        <v/>
      </c>
      <c r="AH33" s="55" t="str">
        <f>IF(AND('MATRIZ DE RIESGOS '!$Y$58="Media",'MATRIZ DE RIESGOS '!$AA$58="Catastrófico"),CONCATENATE("R8C",'MATRIZ DE RIESGOS '!$O$58),"")</f>
        <v/>
      </c>
      <c r="AI33" s="56" t="str">
        <f>IF(AND('MATRIZ DE RIESGOS '!$Y$59="Media",'MATRIZ DE RIESGOS '!$AA$59="Catastrófico"),CONCATENATE("R8C",'MATRIZ DE RIESGOS '!$O$59),"")</f>
        <v/>
      </c>
      <c r="AJ33" s="56" t="str">
        <f>IF(AND('MATRIZ DE RIESGOS '!$Y$60="Media",'MATRIZ DE RIESGOS '!$AA$60="Catastrófico"),CONCATENATE("R8C",'MATRIZ DE RIESGOS '!$O$60),"")</f>
        <v/>
      </c>
      <c r="AK33" s="56" t="str">
        <f>IF(AND('MATRIZ DE RIESGOS '!$Y$61="Media",'MATRIZ DE RIESGOS '!$AA$61="Catastrófico"),CONCATENATE("R8C",'MATRIZ DE RIESGOS '!$O$61),"")</f>
        <v/>
      </c>
      <c r="AL33" s="56" t="str">
        <f>IF(AND('MATRIZ DE RIESGOS '!$Y$62="Media",'MATRIZ DE RIESGOS '!$AA$62="Catastrófico"),CONCATENATE("R8C",'MATRIZ DE RIESGOS '!$O$62),"")</f>
        <v/>
      </c>
      <c r="AM33" s="57" t="str">
        <f>IF(AND('MATRIZ DE RIESGOS '!$Y$63="Media",'MATRIZ DE RIESGOS '!$AA$63="Catastrófico"),CONCATENATE("R8C",'MATRIZ DE RIESGOS '!$O$63),"")</f>
        <v/>
      </c>
      <c r="AN33" s="1"/>
      <c r="AO33" s="244"/>
      <c r="AP33" s="165"/>
      <c r="AQ33" s="165"/>
      <c r="AR33" s="165"/>
      <c r="AS33" s="165"/>
      <c r="AT33" s="245"/>
      <c r="AU33" s="1"/>
      <c r="AV33" s="1"/>
      <c r="AW33" s="1"/>
      <c r="AX33" s="1"/>
      <c r="AY33" s="1"/>
      <c r="AZ33" s="1"/>
      <c r="BA33" s="1"/>
      <c r="BB33" s="1"/>
      <c r="BC33" s="1"/>
      <c r="BD33" s="1"/>
      <c r="BE33" s="1"/>
      <c r="BF33" s="1"/>
      <c r="BG33" s="1"/>
      <c r="BH33" s="1"/>
      <c r="BI33" s="1"/>
    </row>
    <row r="34" spans="1:61" ht="15" customHeight="1" x14ac:dyDescent="0.25">
      <c r="A34" s="1"/>
      <c r="B34" s="258"/>
      <c r="C34" s="165"/>
      <c r="D34" s="166"/>
      <c r="E34" s="177"/>
      <c r="F34" s="165"/>
      <c r="G34" s="165"/>
      <c r="H34" s="165"/>
      <c r="I34" s="166"/>
      <c r="J34" s="67" t="str">
        <f>IF(AND('MATRIZ DE RIESGOS '!$Y$64="Media",'MATRIZ DE RIESGOS '!$AA$64="Leve"),CONCATENATE("R9C",'MATRIZ DE RIESGOS '!$O$64),"")</f>
        <v/>
      </c>
      <c r="K34" s="68" t="str">
        <f>IF(AND('MATRIZ DE RIESGOS '!$Y$65="Media",'MATRIZ DE RIESGOS '!$AA$65="Leve"),CONCATENATE("R9C",'MATRIZ DE RIESGOS '!$O$65),"")</f>
        <v/>
      </c>
      <c r="L34" s="68" t="str">
        <f>IF(AND('MATRIZ DE RIESGOS '!$Y$66="Media",'MATRIZ DE RIESGOS '!$AA$66="Leve"),CONCATENATE("R9C",'MATRIZ DE RIESGOS '!$O$66),"")</f>
        <v/>
      </c>
      <c r="M34" s="68" t="str">
        <f>IF(AND('MATRIZ DE RIESGOS '!$Y$67="Media",'MATRIZ DE RIESGOS '!$AA$67="Leve"),CONCATENATE("R9C",'MATRIZ DE RIESGOS '!$O$67),"")</f>
        <v/>
      </c>
      <c r="N34" s="68" t="str">
        <f>IF(AND('MATRIZ DE RIESGOS '!$Y$68="Media",'MATRIZ DE RIESGOS '!$AA$68="Leve"),CONCATENATE("R9C",'MATRIZ DE RIESGOS '!$O$68),"")</f>
        <v/>
      </c>
      <c r="O34" s="69" t="str">
        <f>IF(AND('MATRIZ DE RIESGOS '!$Y$69="Media",'MATRIZ DE RIESGOS '!$AA$69="Leve"),CONCATENATE("R9C",'MATRIZ DE RIESGOS '!$O$69),"")</f>
        <v/>
      </c>
      <c r="P34" s="67" t="str">
        <f>IF(AND('MATRIZ DE RIESGOS '!$Y$64="Media",'MATRIZ DE RIESGOS '!$AA$64="Menor"),CONCATENATE("R9C",'MATRIZ DE RIESGOS '!$O$64),"")</f>
        <v/>
      </c>
      <c r="Q34" s="68" t="str">
        <f>IF(AND('MATRIZ DE RIESGOS '!$Y$65="Media",'MATRIZ DE RIESGOS '!$AA$65="Menor"),CONCATENATE("R9C",'MATRIZ DE RIESGOS '!$O$65),"")</f>
        <v/>
      </c>
      <c r="R34" s="68" t="str">
        <f>IF(AND('MATRIZ DE RIESGOS '!$Y$66="Media",'MATRIZ DE RIESGOS '!$AA$66="Menor"),CONCATENATE("R9C",'MATRIZ DE RIESGOS '!$O$66),"")</f>
        <v/>
      </c>
      <c r="S34" s="68" t="str">
        <f>IF(AND('MATRIZ DE RIESGOS '!$Y$67="Media",'MATRIZ DE RIESGOS '!$AA$67="Menor"),CONCATENATE("R9C",'MATRIZ DE RIESGOS '!$O$67),"")</f>
        <v/>
      </c>
      <c r="T34" s="68" t="str">
        <f>IF(AND('MATRIZ DE RIESGOS '!$Y$68="Media",'MATRIZ DE RIESGOS '!$AA$68="Menor"),CONCATENATE("R9C",'MATRIZ DE RIESGOS '!$O$68),"")</f>
        <v/>
      </c>
      <c r="U34" s="69" t="str">
        <f>IF(AND('MATRIZ DE RIESGOS '!$Y$69="Media",'MATRIZ DE RIESGOS '!$AA$69="Menor"),CONCATENATE("R9C",'MATRIZ DE RIESGOS '!$O$69),"")</f>
        <v/>
      </c>
      <c r="V34" s="67" t="str">
        <f>IF(AND('MATRIZ DE RIESGOS '!$Y$64="Media",'MATRIZ DE RIESGOS '!$AA$64="Moderado"),CONCATENATE("R9C",'MATRIZ DE RIESGOS '!$O$64),"")</f>
        <v/>
      </c>
      <c r="W34" s="68" t="str">
        <f>IF(AND('MATRIZ DE RIESGOS '!$Y$65="Media",'MATRIZ DE RIESGOS '!$AA$65="Moderado"),CONCATENATE("R9C",'MATRIZ DE RIESGOS '!$O$65),"")</f>
        <v/>
      </c>
      <c r="X34" s="68" t="str">
        <f>IF(AND('MATRIZ DE RIESGOS '!$Y$66="Media",'MATRIZ DE RIESGOS '!$AA$66="Moderado"),CONCATENATE("R9C",'MATRIZ DE RIESGOS '!$O$66),"")</f>
        <v/>
      </c>
      <c r="Y34" s="68" t="str">
        <f>IF(AND('MATRIZ DE RIESGOS '!$Y$67="Media",'MATRIZ DE RIESGOS '!$AA$67="Moderado"),CONCATENATE("R9C",'MATRIZ DE RIESGOS '!$O$67),"")</f>
        <v/>
      </c>
      <c r="Z34" s="68" t="str">
        <f>IF(AND('MATRIZ DE RIESGOS '!$Y$68="Media",'MATRIZ DE RIESGOS '!$AA$68="Moderado"),CONCATENATE("R9C",'MATRIZ DE RIESGOS '!$O$68),"")</f>
        <v/>
      </c>
      <c r="AA34" s="69" t="str">
        <f>IF(AND('MATRIZ DE RIESGOS '!$Y$69="Media",'MATRIZ DE RIESGOS '!$AA$69="Moderado"),CONCATENATE("R9C",'MATRIZ DE RIESGOS '!$O$69),"")</f>
        <v/>
      </c>
      <c r="AB34" s="52" t="str">
        <f>IF(AND('MATRIZ DE RIESGOS '!$Y$64="Media",'MATRIZ DE RIESGOS '!$AA$64="Mayor"),CONCATENATE("R9C",'MATRIZ DE RIESGOS '!$O$64),"")</f>
        <v/>
      </c>
      <c r="AC34" s="53" t="str">
        <f>IF(AND('MATRIZ DE RIESGOS '!$Y$65="Media",'MATRIZ DE RIESGOS '!$AA$65="Mayor"),CONCATENATE("R9C",'MATRIZ DE RIESGOS '!$O$65),"")</f>
        <v/>
      </c>
      <c r="AD34" s="53" t="str">
        <f>IF(AND('MATRIZ DE RIESGOS '!$Y$66="Media",'MATRIZ DE RIESGOS '!$AA$66="Mayor"),CONCATENATE("R9C",'MATRIZ DE RIESGOS '!$O$66),"")</f>
        <v/>
      </c>
      <c r="AE34" s="53" t="str">
        <f>IF(AND('MATRIZ DE RIESGOS '!$Y$67="Media",'MATRIZ DE RIESGOS '!$AA$67="Mayor"),CONCATENATE("R9C",'MATRIZ DE RIESGOS '!$O$67),"")</f>
        <v/>
      </c>
      <c r="AF34" s="53" t="str">
        <f>IF(AND('MATRIZ DE RIESGOS '!$Y$68="Media",'MATRIZ DE RIESGOS '!$AA$68="Mayor"),CONCATENATE("R9C",'MATRIZ DE RIESGOS '!$O$68),"")</f>
        <v/>
      </c>
      <c r="AG34" s="54" t="str">
        <f>IF(AND('MATRIZ DE RIESGOS '!$Y$69="Media",'MATRIZ DE RIESGOS '!$AA$69="Mayor"),CONCATENATE("R9C",'MATRIZ DE RIESGOS '!$O$69),"")</f>
        <v/>
      </c>
      <c r="AH34" s="55" t="str">
        <f>IF(AND('MATRIZ DE RIESGOS '!$Y$64="Media",'MATRIZ DE RIESGOS '!$AA$64="Catastrófico"),CONCATENATE("R9C",'MATRIZ DE RIESGOS '!$O$64),"")</f>
        <v/>
      </c>
      <c r="AI34" s="56" t="str">
        <f>IF(AND('MATRIZ DE RIESGOS '!$Y$65="Media",'MATRIZ DE RIESGOS '!$AA$65="Catastrófico"),CONCATENATE("R9C",'MATRIZ DE RIESGOS '!$O$65),"")</f>
        <v/>
      </c>
      <c r="AJ34" s="56" t="str">
        <f>IF(AND('MATRIZ DE RIESGOS '!$Y$66="Media",'MATRIZ DE RIESGOS '!$AA$66="Catastrófico"),CONCATENATE("R9C",'MATRIZ DE RIESGOS '!$O$66),"")</f>
        <v/>
      </c>
      <c r="AK34" s="56" t="str">
        <f>IF(AND('MATRIZ DE RIESGOS '!$Y$67="Media",'MATRIZ DE RIESGOS '!$AA$67="Catastrófico"),CONCATENATE("R9C",'MATRIZ DE RIESGOS '!$O$67),"")</f>
        <v/>
      </c>
      <c r="AL34" s="56" t="str">
        <f>IF(AND('MATRIZ DE RIESGOS '!$Y$68="Media",'MATRIZ DE RIESGOS '!$AA$68="Catastrófico"),CONCATENATE("R9C",'MATRIZ DE RIESGOS '!$O$68),"")</f>
        <v/>
      </c>
      <c r="AM34" s="57" t="str">
        <f>IF(AND('MATRIZ DE RIESGOS '!$Y$69="Media",'MATRIZ DE RIESGOS '!$AA$69="Catastrófico"),CONCATENATE("R9C",'MATRIZ DE RIESGOS '!$O$69),"")</f>
        <v/>
      </c>
      <c r="AN34" s="1"/>
      <c r="AO34" s="244"/>
      <c r="AP34" s="165"/>
      <c r="AQ34" s="165"/>
      <c r="AR34" s="165"/>
      <c r="AS34" s="165"/>
      <c r="AT34" s="245"/>
      <c r="AU34" s="1"/>
      <c r="AV34" s="1"/>
      <c r="AW34" s="1"/>
      <c r="AX34" s="1"/>
      <c r="AY34" s="1"/>
      <c r="AZ34" s="1"/>
      <c r="BA34" s="1"/>
      <c r="BB34" s="1"/>
      <c r="BC34" s="1"/>
      <c r="BD34" s="1"/>
      <c r="BE34" s="1"/>
      <c r="BF34" s="1"/>
      <c r="BG34" s="1"/>
      <c r="BH34" s="1"/>
      <c r="BI34" s="1"/>
    </row>
    <row r="35" spans="1:61" ht="15.75" customHeight="1" x14ac:dyDescent="0.25">
      <c r="A35" s="1"/>
      <c r="B35" s="258"/>
      <c r="C35" s="165"/>
      <c r="D35" s="166"/>
      <c r="E35" s="236"/>
      <c r="F35" s="240"/>
      <c r="G35" s="240"/>
      <c r="H35" s="240"/>
      <c r="I35" s="229"/>
      <c r="J35" s="67" t="str">
        <f>IF(AND('MATRIZ DE RIESGOS '!$Y$70="Media",'MATRIZ DE RIESGOS '!$AA$70="Leve"),CONCATENATE("R10C",'MATRIZ DE RIESGOS '!$O$70),"")</f>
        <v/>
      </c>
      <c r="K35" s="68" t="str">
        <f>IF(AND('MATRIZ DE RIESGOS '!$Y$71="Media",'MATRIZ DE RIESGOS '!$AA$71="Leve"),CONCATENATE("R10C",'MATRIZ DE RIESGOS '!$O$71),"")</f>
        <v/>
      </c>
      <c r="L35" s="68" t="str">
        <f>IF(AND('MATRIZ DE RIESGOS '!$Y$72="Media",'MATRIZ DE RIESGOS '!$AA$72="Leve"),CONCATENATE("R10C",'MATRIZ DE RIESGOS '!$O$72),"")</f>
        <v/>
      </c>
      <c r="M35" s="68" t="str">
        <f>IF(AND('MATRIZ DE RIESGOS '!$Y$73="Media",'MATRIZ DE RIESGOS '!$AA$73="Leve"),CONCATENATE("R10C",'MATRIZ DE RIESGOS '!$O$73),"")</f>
        <v/>
      </c>
      <c r="N35" s="68" t="str">
        <f>IF(AND('MATRIZ DE RIESGOS '!$Y$74="Media",'MATRIZ DE RIESGOS '!$AA$74="Leve"),CONCATENATE("R10C",'MATRIZ DE RIESGOS '!$O$74),"")</f>
        <v/>
      </c>
      <c r="O35" s="69" t="str">
        <f>IF(AND('MATRIZ DE RIESGOS '!$Y$75="Media",'MATRIZ DE RIESGOS '!$AA$75="Leve"),CONCATENATE("R10C",'MATRIZ DE RIESGOS '!$O$75),"")</f>
        <v/>
      </c>
      <c r="P35" s="67" t="str">
        <f>IF(AND('MATRIZ DE RIESGOS '!$Y$70="Media",'MATRIZ DE RIESGOS '!$AA$70="Menor"),CONCATENATE("R10C",'MATRIZ DE RIESGOS '!$O$70),"")</f>
        <v/>
      </c>
      <c r="Q35" s="68" t="str">
        <f>IF(AND('MATRIZ DE RIESGOS '!$Y$71="Media",'MATRIZ DE RIESGOS '!$AA$71="Menor"),CONCATENATE("R10C",'MATRIZ DE RIESGOS '!$O$71),"")</f>
        <v/>
      </c>
      <c r="R35" s="68" t="str">
        <f>IF(AND('MATRIZ DE RIESGOS '!$Y$72="Media",'MATRIZ DE RIESGOS '!$AA$72="Menor"),CONCATENATE("R10C",'MATRIZ DE RIESGOS '!$O$72),"")</f>
        <v/>
      </c>
      <c r="S35" s="68" t="str">
        <f>IF(AND('MATRIZ DE RIESGOS '!$Y$73="Media",'MATRIZ DE RIESGOS '!$AA$73="Menor"),CONCATENATE("R10C",'MATRIZ DE RIESGOS '!$O$73),"")</f>
        <v/>
      </c>
      <c r="T35" s="68" t="str">
        <f>IF(AND('MATRIZ DE RIESGOS '!$Y$74="Media",'MATRIZ DE RIESGOS '!$AA$74="Menor"),CONCATENATE("R10C",'MATRIZ DE RIESGOS '!$O$74),"")</f>
        <v/>
      </c>
      <c r="U35" s="69" t="str">
        <f>IF(AND('MATRIZ DE RIESGOS '!$Y$75="Media",'MATRIZ DE RIESGOS '!$AA$75="Menor"),CONCATENATE("R10C",'MATRIZ DE RIESGOS '!$O$75),"")</f>
        <v/>
      </c>
      <c r="V35" s="67" t="str">
        <f>IF(AND('MATRIZ DE RIESGOS '!$Y$70="Media",'MATRIZ DE RIESGOS '!$AA$70="Moderado"),CONCATENATE("R10C",'MATRIZ DE RIESGOS '!$O$70),"")</f>
        <v/>
      </c>
      <c r="W35" s="68" t="str">
        <f>IF(AND('MATRIZ DE RIESGOS '!$Y$71="Media",'MATRIZ DE RIESGOS '!$AA$71="Moderado"),CONCATENATE("R10C",'MATRIZ DE RIESGOS '!$O$71),"")</f>
        <v/>
      </c>
      <c r="X35" s="68" t="str">
        <f>IF(AND('MATRIZ DE RIESGOS '!$Y$72="Media",'MATRIZ DE RIESGOS '!$AA$72="Moderado"),CONCATENATE("R10C",'MATRIZ DE RIESGOS '!$O$72),"")</f>
        <v/>
      </c>
      <c r="Y35" s="68" t="str">
        <f>IF(AND('MATRIZ DE RIESGOS '!$Y$73="Media",'MATRIZ DE RIESGOS '!$AA$73="Moderado"),CONCATENATE("R10C",'MATRIZ DE RIESGOS '!$O$73),"")</f>
        <v/>
      </c>
      <c r="Z35" s="68" t="str">
        <f>IF(AND('MATRIZ DE RIESGOS '!$Y$74="Media",'MATRIZ DE RIESGOS '!$AA$74="Moderado"),CONCATENATE("R10C",'MATRIZ DE RIESGOS '!$O$74),"")</f>
        <v/>
      </c>
      <c r="AA35" s="69" t="str">
        <f>IF(AND('MATRIZ DE RIESGOS '!$Y$75="Media",'MATRIZ DE RIESGOS '!$AA$75="Moderado"),CONCATENATE("R10C",'MATRIZ DE RIESGOS '!$O$75),"")</f>
        <v/>
      </c>
      <c r="AB35" s="58" t="str">
        <f>IF(AND('MATRIZ DE RIESGOS '!$Y$70="Media",'MATRIZ DE RIESGOS '!$AA$70="Mayor"),CONCATENATE("R10C",'MATRIZ DE RIESGOS '!$O$70),"")</f>
        <v/>
      </c>
      <c r="AC35" s="59" t="str">
        <f>IF(AND('MATRIZ DE RIESGOS '!$Y$71="Media",'MATRIZ DE RIESGOS '!$AA$71="Mayor"),CONCATENATE("R10C",'MATRIZ DE RIESGOS '!$O$71),"")</f>
        <v/>
      </c>
      <c r="AD35" s="59" t="str">
        <f>IF(AND('MATRIZ DE RIESGOS '!$Y$72="Media",'MATRIZ DE RIESGOS '!$AA$72="Mayor"),CONCATENATE("R10C",'MATRIZ DE RIESGOS '!$O$72),"")</f>
        <v/>
      </c>
      <c r="AE35" s="59" t="str">
        <f>IF(AND('MATRIZ DE RIESGOS '!$Y$73="Media",'MATRIZ DE RIESGOS '!$AA$73="Mayor"),CONCATENATE("R10C",'MATRIZ DE RIESGOS '!$O$73),"")</f>
        <v/>
      </c>
      <c r="AF35" s="59" t="str">
        <f>IF(AND('MATRIZ DE RIESGOS '!$Y$74="Media",'MATRIZ DE RIESGOS '!$AA$74="Mayor"),CONCATENATE("R10C",'MATRIZ DE RIESGOS '!$O$74),"")</f>
        <v/>
      </c>
      <c r="AG35" s="60" t="str">
        <f>IF(AND('MATRIZ DE RIESGOS '!$Y$75="Media",'MATRIZ DE RIESGOS '!$AA$75="Mayor"),CONCATENATE("R10C",'MATRIZ DE RIESGOS '!$O$75),"")</f>
        <v/>
      </c>
      <c r="AH35" s="61" t="str">
        <f>IF(AND('MATRIZ DE RIESGOS '!$Y$70="Media",'MATRIZ DE RIESGOS '!$AA$70="Catastrófico"),CONCATENATE("R10C",'MATRIZ DE RIESGOS '!$O$70),"")</f>
        <v/>
      </c>
      <c r="AI35" s="62" t="str">
        <f>IF(AND('MATRIZ DE RIESGOS '!$Y$71="Media",'MATRIZ DE RIESGOS '!$AA$71="Catastrófico"),CONCATENATE("R10C",'MATRIZ DE RIESGOS '!$O$71),"")</f>
        <v/>
      </c>
      <c r="AJ35" s="62" t="str">
        <f>IF(AND('MATRIZ DE RIESGOS '!$Y$72="Media",'MATRIZ DE RIESGOS '!$AA$72="Catastrófico"),CONCATENATE("R10C",'MATRIZ DE RIESGOS '!$O$72),"")</f>
        <v/>
      </c>
      <c r="AK35" s="62" t="str">
        <f>IF(AND('MATRIZ DE RIESGOS '!$Y$73="Media",'MATRIZ DE RIESGOS '!$AA$73="Catastrófico"),CONCATENATE("R10C",'MATRIZ DE RIESGOS '!$O$73),"")</f>
        <v/>
      </c>
      <c r="AL35" s="62" t="str">
        <f>IF(AND('MATRIZ DE RIESGOS '!$Y$74="Media",'MATRIZ DE RIESGOS '!$AA$74="Catastrófico"),CONCATENATE("R10C",'MATRIZ DE RIESGOS '!$O$74),"")</f>
        <v/>
      </c>
      <c r="AM35" s="63" t="str">
        <f>IF(AND('MATRIZ DE RIESGOS '!$Y$75="Media",'MATRIZ DE RIESGOS '!$AA$75="Catastrófico"),CONCATENATE("R10C",'MATRIZ DE RIESGOS '!$O$75),"")</f>
        <v/>
      </c>
      <c r="AN35" s="1"/>
      <c r="AO35" s="246"/>
      <c r="AP35" s="247"/>
      <c r="AQ35" s="247"/>
      <c r="AR35" s="247"/>
      <c r="AS35" s="247"/>
      <c r="AT35" s="248"/>
      <c r="AU35" s="1"/>
      <c r="AV35" s="1"/>
      <c r="AW35" s="1"/>
      <c r="AX35" s="1"/>
      <c r="AY35" s="1"/>
      <c r="AZ35" s="1"/>
      <c r="BA35" s="1"/>
      <c r="BB35" s="1"/>
      <c r="BC35" s="1"/>
      <c r="BD35" s="1"/>
      <c r="BE35" s="1"/>
      <c r="BF35" s="1"/>
      <c r="BG35" s="1"/>
      <c r="BH35" s="1"/>
      <c r="BI35" s="1"/>
    </row>
    <row r="36" spans="1:61" ht="15" customHeight="1" x14ac:dyDescent="0.25">
      <c r="A36" s="1"/>
      <c r="B36" s="258"/>
      <c r="C36" s="165"/>
      <c r="D36" s="166"/>
      <c r="E36" s="263" t="s">
        <v>121</v>
      </c>
      <c r="F36" s="239"/>
      <c r="G36" s="239"/>
      <c r="H36" s="239"/>
      <c r="I36" s="239"/>
      <c r="J36" s="73" t="str">
        <f ca="1">IF(AND('MATRIZ DE RIESGOS '!$Y$10="Baja",'MATRIZ DE RIESGOS '!$AA$10="Leve"),CONCATENATE("R1C",'MATRIZ DE RIESGOS '!$O$10),"")</f>
        <v/>
      </c>
      <c r="K36" s="74" t="str">
        <f ca="1">IF(AND('MATRIZ DE RIESGOS '!$Y$11="Baja",'MATRIZ DE RIESGOS '!$AA$11="Leve"),CONCATENATE("R1C",'MATRIZ DE RIESGOS '!$O$11),"")</f>
        <v/>
      </c>
      <c r="L36" s="74" t="str">
        <f ca="1">IF(AND('MATRIZ DE RIESGOS '!$Y$12="Baja",'MATRIZ DE RIESGOS '!$AA$12="Leve"),CONCATENATE("R1C",'MATRIZ DE RIESGOS '!$O$12),"")</f>
        <v/>
      </c>
      <c r="M36" s="74" t="str">
        <f ca="1">IF(AND('MATRIZ DE RIESGOS '!$Y$13="Baja",'MATRIZ DE RIESGOS '!$AA$13="Leve"),CONCATENATE("R1C",'MATRIZ DE RIESGOS '!$O$13),"")</f>
        <v/>
      </c>
      <c r="N36" s="74" t="str">
        <f ca="1">IF(AND('MATRIZ DE RIESGOS '!$Y$14="Baja",'MATRIZ DE RIESGOS '!$AA$14="Leve"),CONCATENATE("R1C",'MATRIZ DE RIESGOS '!$O$14),"")</f>
        <v/>
      </c>
      <c r="O36" s="75" t="str">
        <f ca="1">IF(AND('MATRIZ DE RIESGOS '!$Y$17="Baja",'MATRIZ DE RIESGOS '!$AA$17="Leve"),CONCATENATE("R1C",'MATRIZ DE RIESGOS '!$O$17),"")</f>
        <v/>
      </c>
      <c r="P36" s="64" t="str">
        <f ca="1">IF(AND('MATRIZ DE RIESGOS '!$Y$10="Baja",'MATRIZ DE RIESGOS '!$AA$10="Menor"),CONCATENATE("R1C",'MATRIZ DE RIESGOS '!$O$10),"")</f>
        <v/>
      </c>
      <c r="Q36" s="65" t="str">
        <f ca="1">IF(AND('MATRIZ DE RIESGOS '!$Y$11="Baja",'MATRIZ DE RIESGOS '!$AA$11="Menor"),CONCATENATE("R1C",'MATRIZ DE RIESGOS '!$O$11),"")</f>
        <v/>
      </c>
      <c r="R36" s="65" t="str">
        <f ca="1">IF(AND('MATRIZ DE RIESGOS '!$Y$12="Baja",'MATRIZ DE RIESGOS '!$AA$12="Menor"),CONCATENATE("R1C",'MATRIZ DE RIESGOS '!$O$12),"")</f>
        <v/>
      </c>
      <c r="S36" s="65" t="str">
        <f ca="1">IF(AND('MATRIZ DE RIESGOS '!$Y$13="Baja",'MATRIZ DE RIESGOS '!$AA$13="Menor"),CONCATENATE("R1C",'MATRIZ DE RIESGOS '!$O$13),"")</f>
        <v/>
      </c>
      <c r="T36" s="65" t="str">
        <f ca="1">IF(AND('MATRIZ DE RIESGOS '!$Y$14="Baja",'MATRIZ DE RIESGOS '!$AA$14="Menor"),CONCATENATE("R1C",'MATRIZ DE RIESGOS '!$O$14),"")</f>
        <v/>
      </c>
      <c r="U36" s="66" t="str">
        <f ca="1">IF(AND('MATRIZ DE RIESGOS '!$Y$17="Baja",'MATRIZ DE RIESGOS '!$AA$17="Menor"),CONCATENATE("R1C",'MATRIZ DE RIESGOS '!$O$17),"")</f>
        <v/>
      </c>
      <c r="V36" s="64" t="str">
        <f ca="1">IF(AND('MATRIZ DE RIESGOS '!$Y$10="Baja",'MATRIZ DE RIESGOS '!$AA$10="Moderado"),CONCATENATE("R1C",'MATRIZ DE RIESGOS '!$O$10),"")</f>
        <v/>
      </c>
      <c r="W36" s="65" t="str">
        <f ca="1">IF(AND('MATRIZ DE RIESGOS '!$Y$11="Baja",'MATRIZ DE RIESGOS '!$AA$11="Moderado"),CONCATENATE("R1C",'MATRIZ DE RIESGOS '!$O$11),"")</f>
        <v/>
      </c>
      <c r="X36" s="65" t="str">
        <f ca="1">IF(AND('MATRIZ DE RIESGOS '!$Y$12="Baja",'MATRIZ DE RIESGOS '!$AA$12="Moderado"),CONCATENATE("R1C",'MATRIZ DE RIESGOS '!$O$12),"")</f>
        <v/>
      </c>
      <c r="Y36" s="65" t="str">
        <f ca="1">IF(AND('MATRIZ DE RIESGOS '!$Y$13="Baja",'MATRIZ DE RIESGOS '!$AA$13="Moderado"),CONCATENATE("R1C",'MATRIZ DE RIESGOS '!$O$13),"")</f>
        <v>R1C4</v>
      </c>
      <c r="Z36" s="65" t="str">
        <f ca="1">IF(AND('MATRIZ DE RIESGOS '!$Y$14="Baja",'MATRIZ DE RIESGOS '!$AA$14="Moderado"),CONCATENATE("R1C",'MATRIZ DE RIESGOS '!$O$14),"")</f>
        <v/>
      </c>
      <c r="AA36" s="66" t="str">
        <f ca="1">IF(AND('MATRIZ DE RIESGOS '!$Y$17="Baja",'MATRIZ DE RIESGOS '!$AA$17="Moderado"),CONCATENATE("R1C",'MATRIZ DE RIESGOS '!$O$17),"")</f>
        <v/>
      </c>
      <c r="AB36" s="46" t="str">
        <f ca="1">IF(AND('MATRIZ DE RIESGOS '!$Y$10="Baja",'MATRIZ DE RIESGOS '!$AA$10="Mayor"),CONCATENATE("R1C",'MATRIZ DE RIESGOS '!$O$10),"")</f>
        <v/>
      </c>
      <c r="AC36" s="47" t="str">
        <f ca="1">IF(AND('MATRIZ DE RIESGOS '!$Y$11="Baja",'MATRIZ DE RIESGOS '!$AA$11="Mayor"),CONCATENATE("R1C",'MATRIZ DE RIESGOS '!$O$11),"")</f>
        <v>R1C2</v>
      </c>
      <c r="AD36" s="47" t="str">
        <f ca="1">IF(AND('MATRIZ DE RIESGOS '!$Y$12="Baja",'MATRIZ DE RIESGOS '!$AA$12="Mayor"),CONCATENATE("R1C",'MATRIZ DE RIESGOS '!$O$12),"")</f>
        <v>R1C3</v>
      </c>
      <c r="AE36" s="47" t="str">
        <f ca="1">IF(AND('MATRIZ DE RIESGOS '!$Y$13="Baja",'MATRIZ DE RIESGOS '!$AA$13="Mayor"),CONCATENATE("R1C",'MATRIZ DE RIESGOS '!$O$13),"")</f>
        <v/>
      </c>
      <c r="AF36" s="47" t="str">
        <f ca="1">IF(AND('MATRIZ DE RIESGOS '!$Y$14="Baja",'MATRIZ DE RIESGOS '!$AA$14="Mayor"),CONCATENATE("R1C",'MATRIZ DE RIESGOS '!$O$14),"")</f>
        <v/>
      </c>
      <c r="AG36" s="48" t="str">
        <f ca="1">IF(AND('MATRIZ DE RIESGOS '!$Y$17="Baja",'MATRIZ DE RIESGOS '!$AA$17="Mayor"),CONCATENATE("R1C",'MATRIZ DE RIESGOS '!$O$17),"")</f>
        <v/>
      </c>
      <c r="AH36" s="49" t="str">
        <f ca="1">IF(AND('MATRIZ DE RIESGOS '!$Y$10="Baja",'MATRIZ DE RIESGOS '!$AA$10="Catastrófico"),CONCATENATE("R1C",'MATRIZ DE RIESGOS '!$O$10),"")</f>
        <v/>
      </c>
      <c r="AI36" s="50" t="str">
        <f ca="1">IF(AND('MATRIZ DE RIESGOS '!$Y$11="Baja",'MATRIZ DE RIESGOS '!$AA$11="Catastrófico"),CONCATENATE("R1C",'MATRIZ DE RIESGOS '!$O$11),"")</f>
        <v/>
      </c>
      <c r="AJ36" s="50" t="str">
        <f ca="1">IF(AND('MATRIZ DE RIESGOS '!$Y$12="Baja",'MATRIZ DE RIESGOS '!$AA$12="Catastrófico"),CONCATENATE("R1C",'MATRIZ DE RIESGOS '!$O$12),"")</f>
        <v/>
      </c>
      <c r="AK36" s="50" t="str">
        <f ca="1">IF(AND('MATRIZ DE RIESGOS '!$Y$13="Baja",'MATRIZ DE RIESGOS '!$AA$13="Catastrófico"),CONCATENATE("R1C",'MATRIZ DE RIESGOS '!$O$13),"")</f>
        <v/>
      </c>
      <c r="AL36" s="50" t="str">
        <f ca="1">IF(AND('MATRIZ DE RIESGOS '!$Y$14="Baja",'MATRIZ DE RIESGOS '!$AA$14="Catastrófico"),CONCATENATE("R1C",'MATRIZ DE RIESGOS '!$O$14),"")</f>
        <v/>
      </c>
      <c r="AM36" s="51" t="str">
        <f ca="1">IF(AND('MATRIZ DE RIESGOS '!$Y$17="Baja",'MATRIZ DE RIESGOS '!$AA$17="Catastrófico"),CONCATENATE("R1C",'MATRIZ DE RIESGOS '!$O$17),"")</f>
        <v/>
      </c>
      <c r="AN36" s="1"/>
      <c r="AO36" s="267" t="s">
        <v>122</v>
      </c>
      <c r="AP36" s="242"/>
      <c r="AQ36" s="242"/>
      <c r="AR36" s="242"/>
      <c r="AS36" s="242"/>
      <c r="AT36" s="243"/>
      <c r="AU36" s="1"/>
      <c r="AV36" s="1"/>
      <c r="AW36" s="1"/>
      <c r="AX36" s="1"/>
      <c r="AY36" s="1"/>
      <c r="AZ36" s="1"/>
      <c r="BA36" s="1"/>
      <c r="BB36" s="1"/>
      <c r="BC36" s="1"/>
      <c r="BD36" s="1"/>
      <c r="BE36" s="1"/>
      <c r="BF36" s="1"/>
      <c r="BG36" s="1"/>
      <c r="BH36" s="1"/>
      <c r="BI36" s="1"/>
    </row>
    <row r="37" spans="1:61" ht="15" customHeight="1" x14ac:dyDescent="0.25">
      <c r="A37" s="1"/>
      <c r="B37" s="258"/>
      <c r="C37" s="165"/>
      <c r="D37" s="166"/>
      <c r="E37" s="177"/>
      <c r="F37" s="165"/>
      <c r="G37" s="165"/>
      <c r="H37" s="165"/>
      <c r="I37" s="165"/>
      <c r="J37" s="76" t="str">
        <f ca="1">IF(AND('MATRIZ DE RIESGOS '!$Y$18="Baja",'MATRIZ DE RIESGOS '!$AA$18="Leve"),CONCATENATE("R2C",'MATRIZ DE RIESGOS '!$O$18),"")</f>
        <v/>
      </c>
      <c r="K37" s="77" t="str">
        <f ca="1">IF(AND('MATRIZ DE RIESGOS '!$Y$19="Baja",'MATRIZ DE RIESGOS '!$AA$19="Leve"),CONCATENATE("R2C",'MATRIZ DE RIESGOS '!$O$19),"")</f>
        <v/>
      </c>
      <c r="L37" s="77" t="str">
        <f ca="1">IF(AND('MATRIZ DE RIESGOS '!$Y$20="Baja",'MATRIZ DE RIESGOS '!$AA$20="Leve"),CONCATENATE("R2C",'MATRIZ DE RIESGOS '!$O$20),"")</f>
        <v/>
      </c>
      <c r="M37" s="77" t="str">
        <f ca="1">IF(AND('MATRIZ DE RIESGOS '!$Y$21="Baja",'MATRIZ DE RIESGOS '!$AA$21="Leve"),CONCATENATE("R2C",'MATRIZ DE RIESGOS '!$O$21),"")</f>
        <v/>
      </c>
      <c r="N37" s="77" t="str">
        <f ca="1">IF(AND('MATRIZ DE RIESGOS '!$Y$22="Baja",'MATRIZ DE RIESGOS '!$AA$22="Leve"),CONCATENATE("R2C",'MATRIZ DE RIESGOS '!$O$22),"")</f>
        <v/>
      </c>
      <c r="O37" s="78" t="str">
        <f>IF(AND('MATRIZ DE RIESGOS '!$Y$26="Baja",'MATRIZ DE RIESGOS '!$AA$26="Leve"),CONCATENATE("R2C",'MATRIZ DE RIESGOS '!$O$26),"")</f>
        <v/>
      </c>
      <c r="P37" s="67" t="str">
        <f ca="1">IF(AND('MATRIZ DE RIESGOS '!$Y$18="Baja",'MATRIZ DE RIESGOS '!$AA$18="Menor"),CONCATENATE("R2C",'MATRIZ DE RIESGOS '!$O$18),"")</f>
        <v/>
      </c>
      <c r="Q37" s="68" t="str">
        <f ca="1">IF(AND('MATRIZ DE RIESGOS '!$Y$19="Baja",'MATRIZ DE RIESGOS '!$AA$19="Menor"),CONCATENATE("R2C",'MATRIZ DE RIESGOS '!$O$19),"")</f>
        <v/>
      </c>
      <c r="R37" s="68" t="str">
        <f ca="1">IF(AND('MATRIZ DE RIESGOS '!$Y$20="Baja",'MATRIZ DE RIESGOS '!$AA$20="Menor"),CONCATENATE("R2C",'MATRIZ DE RIESGOS '!$O$20),"")</f>
        <v/>
      </c>
      <c r="S37" s="68" t="str">
        <f ca="1">IF(AND('MATRIZ DE RIESGOS '!$Y$21="Baja",'MATRIZ DE RIESGOS '!$AA$21="Menor"),CONCATENATE("R2C",'MATRIZ DE RIESGOS '!$O$21),"")</f>
        <v/>
      </c>
      <c r="T37" s="68" t="str">
        <f ca="1">IF(AND('MATRIZ DE RIESGOS '!$Y$22="Baja",'MATRIZ DE RIESGOS '!$AA$22="Menor"),CONCATENATE("R2C",'MATRIZ DE RIESGOS '!$O$22),"")</f>
        <v/>
      </c>
      <c r="U37" s="69" t="str">
        <f>IF(AND('MATRIZ DE RIESGOS '!$Y$26="Baja",'MATRIZ DE RIESGOS '!$AA$26="Menor"),CONCATENATE("R2C",'MATRIZ DE RIESGOS '!$O$26),"")</f>
        <v/>
      </c>
      <c r="V37" s="67" t="str">
        <f ca="1">IF(AND('MATRIZ DE RIESGOS '!$Y$18="Baja",'MATRIZ DE RIESGOS '!$AA$18="Moderado"),CONCATENATE("R2C",'MATRIZ DE RIESGOS '!$O$18),"")</f>
        <v>R2C1</v>
      </c>
      <c r="W37" s="68" t="str">
        <f ca="1">IF(AND('MATRIZ DE RIESGOS '!$Y$19="Baja",'MATRIZ DE RIESGOS '!$AA$19="Moderado"),CONCATENATE("R2C",'MATRIZ DE RIESGOS '!$O$19),"")</f>
        <v>R2C2</v>
      </c>
      <c r="X37" s="68" t="str">
        <f ca="1">IF(AND('MATRIZ DE RIESGOS '!$Y$20="Baja",'MATRIZ DE RIESGOS '!$AA$20="Moderado"),CONCATENATE("R2C",'MATRIZ DE RIESGOS '!$O$20),"")</f>
        <v/>
      </c>
      <c r="Y37" s="68" t="str">
        <f ca="1">IF(AND('MATRIZ DE RIESGOS '!$Y$21="Baja",'MATRIZ DE RIESGOS '!$AA$21="Moderado"),CONCATENATE("R2C",'MATRIZ DE RIESGOS '!$O$21),"")</f>
        <v/>
      </c>
      <c r="Z37" s="68" t="str">
        <f ca="1">IF(AND('MATRIZ DE RIESGOS '!$Y$22="Baja",'MATRIZ DE RIESGOS '!$AA$22="Moderado"),CONCATENATE("R2C",'MATRIZ DE RIESGOS '!$O$22),"")</f>
        <v/>
      </c>
      <c r="AA37" s="69" t="str">
        <f>IF(AND('MATRIZ DE RIESGOS '!$Y$26="Baja",'MATRIZ DE RIESGOS '!$AA$26="Moderado"),CONCATENATE("R2C",'MATRIZ DE RIESGOS '!$O$26),"")</f>
        <v/>
      </c>
      <c r="AB37" s="52" t="str">
        <f ca="1">IF(AND('MATRIZ DE RIESGOS '!$Y$18="Baja",'MATRIZ DE RIESGOS '!$AA$18="Mayor"),CONCATENATE("R2C",'MATRIZ DE RIESGOS '!$O$18),"")</f>
        <v/>
      </c>
      <c r="AC37" s="53" t="str">
        <f ca="1">IF(AND('MATRIZ DE RIESGOS '!$Y$19="Baja",'MATRIZ DE RIESGOS '!$AA$19="Mayor"),CONCATENATE("R2C",'MATRIZ DE RIESGOS '!$O$19),"")</f>
        <v/>
      </c>
      <c r="AD37" s="53" t="str">
        <f ca="1">IF(AND('MATRIZ DE RIESGOS '!$Y$20="Baja",'MATRIZ DE RIESGOS '!$AA$20="Mayor"),CONCATENATE("R2C",'MATRIZ DE RIESGOS '!$O$20),"")</f>
        <v/>
      </c>
      <c r="AE37" s="53" t="str">
        <f ca="1">IF(AND('MATRIZ DE RIESGOS '!$Y$21="Baja",'MATRIZ DE RIESGOS '!$AA$21="Mayor"),CONCATENATE("R2C",'MATRIZ DE RIESGOS '!$O$21),"")</f>
        <v/>
      </c>
      <c r="AF37" s="53" t="str">
        <f ca="1">IF(AND('MATRIZ DE RIESGOS '!$Y$22="Baja",'MATRIZ DE RIESGOS '!$AA$22="Mayor"),CONCATENATE("R2C",'MATRIZ DE RIESGOS '!$O$22),"")</f>
        <v/>
      </c>
      <c r="AG37" s="54" t="str">
        <f>IF(AND('MATRIZ DE RIESGOS '!$Y$26="Baja",'MATRIZ DE RIESGOS '!$AA$26="Mayor"),CONCATENATE("R2C",'MATRIZ DE RIESGOS '!$O$26),"")</f>
        <v/>
      </c>
      <c r="AH37" s="55" t="str">
        <f ca="1">IF(AND('MATRIZ DE RIESGOS '!$Y$18="Baja",'MATRIZ DE RIESGOS '!$AA$18="Catastrófico"),CONCATENATE("R2C",'MATRIZ DE RIESGOS '!$O$18),"")</f>
        <v/>
      </c>
      <c r="AI37" s="56" t="str">
        <f ca="1">IF(AND('MATRIZ DE RIESGOS '!$Y$19="Baja",'MATRIZ DE RIESGOS '!$AA$19="Catastrófico"),CONCATENATE("R2C",'MATRIZ DE RIESGOS '!$O$19),"")</f>
        <v/>
      </c>
      <c r="AJ37" s="56" t="str">
        <f ca="1">IF(AND('MATRIZ DE RIESGOS '!$Y$20="Baja",'MATRIZ DE RIESGOS '!$AA$20="Catastrófico"),CONCATENATE("R2C",'MATRIZ DE RIESGOS '!$O$20),"")</f>
        <v/>
      </c>
      <c r="AK37" s="56" t="str">
        <f ca="1">IF(AND('MATRIZ DE RIESGOS '!$Y$21="Baja",'MATRIZ DE RIESGOS '!$AA$21="Catastrófico"),CONCATENATE("R2C",'MATRIZ DE RIESGOS '!$O$21),"")</f>
        <v/>
      </c>
      <c r="AL37" s="56" t="str">
        <f ca="1">IF(AND('MATRIZ DE RIESGOS '!$Y$22="Baja",'MATRIZ DE RIESGOS '!$AA$22="Catastrófico"),CONCATENATE("R2C",'MATRIZ DE RIESGOS '!$O$22),"")</f>
        <v/>
      </c>
      <c r="AM37" s="57" t="str">
        <f>IF(AND('MATRIZ DE RIESGOS '!$Y$26="Baja",'MATRIZ DE RIESGOS '!$AA$26="Catastrófico"),CONCATENATE("R2C",'MATRIZ DE RIESGOS '!$O$26),"")</f>
        <v/>
      </c>
      <c r="AN37" s="1"/>
      <c r="AO37" s="244"/>
      <c r="AP37" s="165"/>
      <c r="AQ37" s="165"/>
      <c r="AR37" s="165"/>
      <c r="AS37" s="165"/>
      <c r="AT37" s="245"/>
      <c r="AU37" s="1"/>
      <c r="AV37" s="1"/>
      <c r="AW37" s="1"/>
      <c r="AX37" s="1"/>
      <c r="AY37" s="1"/>
      <c r="AZ37" s="1"/>
      <c r="BA37" s="1"/>
      <c r="BB37" s="1"/>
      <c r="BC37" s="1"/>
      <c r="BD37" s="1"/>
      <c r="BE37" s="1"/>
      <c r="BF37" s="1"/>
      <c r="BG37" s="1"/>
      <c r="BH37" s="1"/>
      <c r="BI37" s="1"/>
    </row>
    <row r="38" spans="1:61" ht="15" customHeight="1" x14ac:dyDescent="0.25">
      <c r="A38" s="1"/>
      <c r="B38" s="258"/>
      <c r="C38" s="165"/>
      <c r="D38" s="166"/>
      <c r="E38" s="177"/>
      <c r="F38" s="165"/>
      <c r="G38" s="165"/>
      <c r="H38" s="165"/>
      <c r="I38" s="165"/>
      <c r="J38" s="76" t="str">
        <f ca="1">IF(AND('MATRIZ DE RIESGOS '!$Y$27="Baja",'MATRIZ DE RIESGOS '!$AA$27="Leve"),CONCATENATE("R3C",'MATRIZ DE RIESGOS '!$O$27),"")</f>
        <v/>
      </c>
      <c r="K38" s="77" t="str">
        <f ca="1">IF(AND('MATRIZ DE RIESGOS '!$Y$28="Baja",'MATRIZ DE RIESGOS '!$AA$28="Leve"),CONCATENATE("R3C",'MATRIZ DE RIESGOS '!$O$28),"")</f>
        <v/>
      </c>
      <c r="L38" s="77" t="str">
        <f ca="1">IF(AND('MATRIZ DE RIESGOS '!$Y$29="Baja",'MATRIZ DE RIESGOS '!$AA$29="Leve"),CONCATENATE("R3C",'MATRIZ DE RIESGOS '!$O$29),"")</f>
        <v/>
      </c>
      <c r="M38" s="77" t="str">
        <f>IF(AND('MATRIZ DE RIESGOS '!$Y$30="Baja",'MATRIZ DE RIESGOS '!$AA$30="Leve"),CONCATENATE("R3C",'MATRIZ DE RIESGOS '!$O$30),"")</f>
        <v/>
      </c>
      <c r="N38" s="77" t="str">
        <f>IF(AND('MATRIZ DE RIESGOS '!$Y$31="Baja",'MATRIZ DE RIESGOS '!$AA$31="Leve"),CONCATENATE("R3C",'MATRIZ DE RIESGOS '!$O$31),"")</f>
        <v/>
      </c>
      <c r="O38" s="78" t="str">
        <f>IF(AND('MATRIZ DE RIESGOS '!$Y$32="Baja",'MATRIZ DE RIESGOS '!$AA$32="Leve"),CONCATENATE("R3C",'MATRIZ DE RIESGOS '!$O$32),"")</f>
        <v/>
      </c>
      <c r="P38" s="67" t="str">
        <f ca="1">IF(AND('MATRIZ DE RIESGOS '!$Y$27="Baja",'MATRIZ DE RIESGOS '!$AA$27="Menor"),CONCATENATE("R3C",'MATRIZ DE RIESGOS '!$O$27),"")</f>
        <v/>
      </c>
      <c r="Q38" s="68" t="str">
        <f ca="1">IF(AND('MATRIZ DE RIESGOS '!$Y$28="Baja",'MATRIZ DE RIESGOS '!$AA$28="Menor"),CONCATENATE("R3C",'MATRIZ DE RIESGOS '!$O$28),"")</f>
        <v>R3C2</v>
      </c>
      <c r="R38" s="68" t="str">
        <f ca="1">IF(AND('MATRIZ DE RIESGOS '!$Y$29="Baja",'MATRIZ DE RIESGOS '!$AA$29="Menor"),CONCATENATE("R3C",'MATRIZ DE RIESGOS '!$O$29),"")</f>
        <v>R3C3</v>
      </c>
      <c r="S38" s="68" t="str">
        <f>IF(AND('MATRIZ DE RIESGOS '!$Y$30="Baja",'MATRIZ DE RIESGOS '!$AA$30="Menor"),CONCATENATE("R3C",'MATRIZ DE RIESGOS '!$O$30),"")</f>
        <v/>
      </c>
      <c r="T38" s="68" t="str">
        <f>IF(AND('MATRIZ DE RIESGOS '!$Y$31="Baja",'MATRIZ DE RIESGOS '!$AA$31="Menor"),CONCATENATE("R3C",'MATRIZ DE RIESGOS '!$O$31),"")</f>
        <v/>
      </c>
      <c r="U38" s="69" t="str">
        <f>IF(AND('MATRIZ DE RIESGOS '!$Y$32="Baja",'MATRIZ DE RIESGOS '!$AA$32="Menor"),CONCATENATE("R3C",'MATRIZ DE RIESGOS '!$O$32),"")</f>
        <v/>
      </c>
      <c r="V38" s="67" t="str">
        <f ca="1">IF(AND('MATRIZ DE RIESGOS '!$Y$27="Baja",'MATRIZ DE RIESGOS '!$AA$27="Moderado"),CONCATENATE("R3C",'MATRIZ DE RIESGOS '!$O$27),"")</f>
        <v/>
      </c>
      <c r="W38" s="68" t="str">
        <f ca="1">IF(AND('MATRIZ DE RIESGOS '!$Y$28="Baja",'MATRIZ DE RIESGOS '!$AA$28="Moderado"),CONCATENATE("R3C",'MATRIZ DE RIESGOS '!$O$28),"")</f>
        <v/>
      </c>
      <c r="X38" s="68" t="str">
        <f ca="1">IF(AND('MATRIZ DE RIESGOS '!$Y$29="Baja",'MATRIZ DE RIESGOS '!$AA$29="Moderado"),CONCATENATE("R3C",'MATRIZ DE RIESGOS '!$O$29),"")</f>
        <v/>
      </c>
      <c r="Y38" s="68" t="str">
        <f>IF(AND('MATRIZ DE RIESGOS '!$Y$30="Baja",'MATRIZ DE RIESGOS '!$AA$30="Moderado"),CONCATENATE("R3C",'MATRIZ DE RIESGOS '!$O$30),"")</f>
        <v/>
      </c>
      <c r="Z38" s="68" t="str">
        <f>IF(AND('MATRIZ DE RIESGOS '!$Y$31="Baja",'MATRIZ DE RIESGOS '!$AA$31="Moderado"),CONCATENATE("R3C",'MATRIZ DE RIESGOS '!$O$31),"")</f>
        <v/>
      </c>
      <c r="AA38" s="69" t="str">
        <f>IF(AND('MATRIZ DE RIESGOS '!$Y$32="Baja",'MATRIZ DE RIESGOS '!$AA$32="Moderado"),CONCATENATE("R3C",'MATRIZ DE RIESGOS '!$O$32),"")</f>
        <v/>
      </c>
      <c r="AB38" s="52" t="str">
        <f ca="1">IF(AND('MATRIZ DE RIESGOS '!$Y$27="Baja",'MATRIZ DE RIESGOS '!$AA$27="Mayor"),CONCATENATE("R3C",'MATRIZ DE RIESGOS '!$O$27),"")</f>
        <v/>
      </c>
      <c r="AC38" s="53" t="str">
        <f ca="1">IF(AND('MATRIZ DE RIESGOS '!$Y$28="Baja",'MATRIZ DE RIESGOS '!$AA$28="Mayor"),CONCATENATE("R3C",'MATRIZ DE RIESGOS '!$O$28),"")</f>
        <v/>
      </c>
      <c r="AD38" s="53" t="str">
        <f ca="1">IF(AND('MATRIZ DE RIESGOS '!$Y$29="Baja",'MATRIZ DE RIESGOS '!$AA$29="Mayor"),CONCATENATE("R3C",'MATRIZ DE RIESGOS '!$O$29),"")</f>
        <v/>
      </c>
      <c r="AE38" s="53" t="str">
        <f>IF(AND('MATRIZ DE RIESGOS '!$Y$30="Baja",'MATRIZ DE RIESGOS '!$AA$30="Mayor"),CONCATENATE("R3C",'MATRIZ DE RIESGOS '!$O$30),"")</f>
        <v/>
      </c>
      <c r="AF38" s="53" t="str">
        <f>IF(AND('MATRIZ DE RIESGOS '!$Y$31="Baja",'MATRIZ DE RIESGOS '!$AA$31="Mayor"),CONCATENATE("R3C",'MATRIZ DE RIESGOS '!$O$31),"")</f>
        <v/>
      </c>
      <c r="AG38" s="54" t="str">
        <f>IF(AND('MATRIZ DE RIESGOS '!$Y$32="Baja",'MATRIZ DE RIESGOS '!$AA$32="Mayor"),CONCATENATE("R3C",'MATRIZ DE RIESGOS '!$O$32),"")</f>
        <v/>
      </c>
      <c r="AH38" s="55" t="str">
        <f ca="1">IF(AND('MATRIZ DE RIESGOS '!$Y$27="Baja",'MATRIZ DE RIESGOS '!$AA$27="Catastrófico"),CONCATENATE("R3C",'MATRIZ DE RIESGOS '!$O$27),"")</f>
        <v/>
      </c>
      <c r="AI38" s="56" t="str">
        <f ca="1">IF(AND('MATRIZ DE RIESGOS '!$Y$28="Baja",'MATRIZ DE RIESGOS '!$AA$28="Catastrófico"),CONCATENATE("R3C",'MATRIZ DE RIESGOS '!$O$28),"")</f>
        <v/>
      </c>
      <c r="AJ38" s="56" t="str">
        <f ca="1">IF(AND('MATRIZ DE RIESGOS '!$Y$29="Baja",'MATRIZ DE RIESGOS '!$AA$29="Catastrófico"),CONCATENATE("R3C",'MATRIZ DE RIESGOS '!$O$29),"")</f>
        <v/>
      </c>
      <c r="AK38" s="56" t="str">
        <f>IF(AND('MATRIZ DE RIESGOS '!$Y$30="Baja",'MATRIZ DE RIESGOS '!$AA$30="Catastrófico"),CONCATENATE("R3C",'MATRIZ DE RIESGOS '!$O$30),"")</f>
        <v/>
      </c>
      <c r="AL38" s="56" t="str">
        <f>IF(AND('MATRIZ DE RIESGOS '!$Y$31="Baja",'MATRIZ DE RIESGOS '!$AA$31="Catastrófico"),CONCATENATE("R3C",'MATRIZ DE RIESGOS '!$O$31),"")</f>
        <v/>
      </c>
      <c r="AM38" s="57" t="str">
        <f>IF(AND('MATRIZ DE RIESGOS '!$Y$32="Baja",'MATRIZ DE RIESGOS '!$AA$32="Catastrófico"),CONCATENATE("R3C",'MATRIZ DE RIESGOS '!$O$32),"")</f>
        <v/>
      </c>
      <c r="AN38" s="1"/>
      <c r="AO38" s="244"/>
      <c r="AP38" s="165"/>
      <c r="AQ38" s="165"/>
      <c r="AR38" s="165"/>
      <c r="AS38" s="165"/>
      <c r="AT38" s="245"/>
      <c r="AU38" s="1"/>
      <c r="AV38" s="1"/>
      <c r="AW38" s="1"/>
      <c r="AX38" s="1"/>
      <c r="AY38" s="1"/>
      <c r="AZ38" s="1"/>
      <c r="BA38" s="1"/>
      <c r="BB38" s="1"/>
      <c r="BC38" s="1"/>
      <c r="BD38" s="1"/>
      <c r="BE38" s="1"/>
      <c r="BF38" s="1"/>
      <c r="BG38" s="1"/>
      <c r="BH38" s="1"/>
      <c r="BI38" s="1"/>
    </row>
    <row r="39" spans="1:61" ht="15" customHeight="1" x14ac:dyDescent="0.25">
      <c r="A39" s="1"/>
      <c r="B39" s="258"/>
      <c r="C39" s="165"/>
      <c r="D39" s="166"/>
      <c r="E39" s="177"/>
      <c r="F39" s="165"/>
      <c r="G39" s="165"/>
      <c r="H39" s="165"/>
      <c r="I39" s="165"/>
      <c r="J39" s="76" t="str">
        <f ca="1">IF(AND('MATRIZ DE RIESGOS '!$Y$33="Baja",'MATRIZ DE RIESGOS '!$AA$33="Leve"),CONCATENATE("R4C",'MATRIZ DE RIESGOS '!$O$33),"")</f>
        <v/>
      </c>
      <c r="K39" s="77" t="str">
        <f ca="1">IF(AND('MATRIZ DE RIESGOS '!$Y$34="Baja",'MATRIZ DE RIESGOS '!$AA$34="Leve"),CONCATENATE("R4C",'MATRIZ DE RIESGOS '!$O$34),"")</f>
        <v/>
      </c>
      <c r="L39" s="77" t="str">
        <f ca="1">IF(AND('MATRIZ DE RIESGOS '!$Y$35="Baja",'MATRIZ DE RIESGOS '!$AA$35="Leve"),CONCATENATE("R4C",'MATRIZ DE RIESGOS '!$O$35),"")</f>
        <v/>
      </c>
      <c r="M39" s="77" t="str">
        <f ca="1">IF(AND('MATRIZ DE RIESGOS '!$Y$36="Baja",'MATRIZ DE RIESGOS '!$AA$36="Leve"),CONCATENATE("R4C",'MATRIZ DE RIESGOS '!$O$36),"")</f>
        <v/>
      </c>
      <c r="N39" s="77" t="str">
        <f ca="1">IF(AND('MATRIZ DE RIESGOS '!$Y$37="Baja",'MATRIZ DE RIESGOS '!$AA$37="Leve"),CONCATENATE("R4C",'MATRIZ DE RIESGOS '!$O$37),"")</f>
        <v/>
      </c>
      <c r="O39" s="78" t="str">
        <f>IF(AND('MATRIZ DE RIESGOS '!$Y$39="Baja",'MATRIZ DE RIESGOS '!$AA$39="Leve"),CONCATENATE("R4C",'MATRIZ DE RIESGOS '!$O$39),"")</f>
        <v/>
      </c>
      <c r="P39" s="67" t="str">
        <f ca="1">IF(AND('MATRIZ DE RIESGOS '!$Y$33="Baja",'MATRIZ DE RIESGOS '!$AA$33="Menor"),CONCATENATE("R4C",'MATRIZ DE RIESGOS '!$O$33),"")</f>
        <v/>
      </c>
      <c r="Q39" s="68" t="str">
        <f ca="1">IF(AND('MATRIZ DE RIESGOS '!$Y$34="Baja",'MATRIZ DE RIESGOS '!$AA$34="Menor"),CONCATENATE("R4C",'MATRIZ DE RIESGOS '!$O$34),"")</f>
        <v/>
      </c>
      <c r="R39" s="68" t="str">
        <f ca="1">IF(AND('MATRIZ DE RIESGOS '!$Y$35="Baja",'MATRIZ DE RIESGOS '!$AA$35="Menor"),CONCATENATE("R4C",'MATRIZ DE RIESGOS '!$O$35),"")</f>
        <v/>
      </c>
      <c r="S39" s="68" t="str">
        <f ca="1">IF(AND('MATRIZ DE RIESGOS '!$Y$36="Baja",'MATRIZ DE RIESGOS '!$AA$36="Menor"),CONCATENATE("R4C",'MATRIZ DE RIESGOS '!$O$36),"")</f>
        <v/>
      </c>
      <c r="T39" s="68" t="str">
        <f ca="1">IF(AND('MATRIZ DE RIESGOS '!$Y$37="Baja",'MATRIZ DE RIESGOS '!$AA$37="Menor"),CONCATENATE("R4C",'MATRIZ DE RIESGOS '!$O$37),"")</f>
        <v/>
      </c>
      <c r="U39" s="69" t="str">
        <f>IF(AND('MATRIZ DE RIESGOS '!$Y$39="Baja",'MATRIZ DE RIESGOS '!$AA$39="Menor"),CONCATENATE("R4C",'MATRIZ DE RIESGOS '!$O$39),"")</f>
        <v/>
      </c>
      <c r="V39" s="67" t="str">
        <f ca="1">IF(AND('MATRIZ DE RIESGOS '!$Y$33="Baja",'MATRIZ DE RIESGOS '!$AA$33="Moderado"),CONCATENATE("R4C",'MATRIZ DE RIESGOS '!$O$33),"")</f>
        <v/>
      </c>
      <c r="W39" s="68" t="str">
        <f ca="1">IF(AND('MATRIZ DE RIESGOS '!$Y$34="Baja",'MATRIZ DE RIESGOS '!$AA$34="Moderado"),CONCATENATE("R4C",'MATRIZ DE RIESGOS '!$O$34),"")</f>
        <v/>
      </c>
      <c r="X39" s="68" t="str">
        <f ca="1">IF(AND('MATRIZ DE RIESGOS '!$Y$35="Baja",'MATRIZ DE RIESGOS '!$AA$35="Moderado"),CONCATENATE("R4C",'MATRIZ DE RIESGOS '!$O$35),"")</f>
        <v/>
      </c>
      <c r="Y39" s="68" t="str">
        <f ca="1">IF(AND('MATRIZ DE RIESGOS '!$Y$36="Baja",'MATRIZ DE RIESGOS '!$AA$36="Moderado"),CONCATENATE("R4C",'MATRIZ DE RIESGOS '!$O$36),"")</f>
        <v/>
      </c>
      <c r="Z39" s="68" t="str">
        <f ca="1">IF(AND('MATRIZ DE RIESGOS '!$Y$37="Baja",'MATRIZ DE RIESGOS '!$AA$37="Moderado"),CONCATENATE("R4C",'MATRIZ DE RIESGOS '!$O$37),"")</f>
        <v/>
      </c>
      <c r="AA39" s="69" t="str">
        <f>IF(AND('MATRIZ DE RIESGOS '!$Y$39="Baja",'MATRIZ DE RIESGOS '!$AA$39="Moderado"),CONCATENATE("R4C",'MATRIZ DE RIESGOS '!$O$39),"")</f>
        <v/>
      </c>
      <c r="AB39" s="52" t="str">
        <f ca="1">IF(AND('MATRIZ DE RIESGOS '!$Y$33="Baja",'MATRIZ DE RIESGOS '!$AA$33="Mayor"),CONCATENATE("R4C",'MATRIZ DE RIESGOS '!$O$33),"")</f>
        <v>R4C1</v>
      </c>
      <c r="AC39" s="53" t="str">
        <f ca="1">IF(AND('MATRIZ DE RIESGOS '!$Y$34="Baja",'MATRIZ DE RIESGOS '!$AA$34="Mayor"),CONCATENATE("R4C",'MATRIZ DE RIESGOS '!$O$34),"")</f>
        <v/>
      </c>
      <c r="AD39" s="53" t="str">
        <f ca="1">IF(AND('MATRIZ DE RIESGOS '!$Y$35="Baja",'MATRIZ DE RIESGOS '!$AA$35="Mayor"),CONCATENATE("R4C",'MATRIZ DE RIESGOS '!$O$35),"")</f>
        <v/>
      </c>
      <c r="AE39" s="53" t="str">
        <f ca="1">IF(AND('MATRIZ DE RIESGOS '!$Y$36="Baja",'MATRIZ DE RIESGOS '!$AA$36="Mayor"),CONCATENATE("R4C",'MATRIZ DE RIESGOS '!$O$36),"")</f>
        <v/>
      </c>
      <c r="AF39" s="53" t="str">
        <f ca="1">IF(AND('MATRIZ DE RIESGOS '!$Y$37="Baja",'MATRIZ DE RIESGOS '!$AA$37="Mayor"),CONCATENATE("R4C",'MATRIZ DE RIESGOS '!$O$37),"")</f>
        <v/>
      </c>
      <c r="AG39" s="54" t="str">
        <f>IF(AND('MATRIZ DE RIESGOS '!$Y$39="Baja",'MATRIZ DE RIESGOS '!$AA$39="Mayor"),CONCATENATE("R4C",'MATRIZ DE RIESGOS '!$O$39),"")</f>
        <v/>
      </c>
      <c r="AH39" s="55" t="str">
        <f ca="1">IF(AND('MATRIZ DE RIESGOS '!$Y$33="Baja",'MATRIZ DE RIESGOS '!$AA$33="Catastrófico"),CONCATENATE("R4C",'MATRIZ DE RIESGOS '!$O$33),"")</f>
        <v/>
      </c>
      <c r="AI39" s="56" t="str">
        <f ca="1">IF(AND('MATRIZ DE RIESGOS '!$Y$34="Baja",'MATRIZ DE RIESGOS '!$AA$34="Catastrófico"),CONCATENATE("R4C",'MATRIZ DE RIESGOS '!$O$34),"")</f>
        <v/>
      </c>
      <c r="AJ39" s="56" t="str">
        <f ca="1">IF(AND('MATRIZ DE RIESGOS '!$Y$35="Baja",'MATRIZ DE RIESGOS '!$AA$35="Catastrófico"),CONCATENATE("R4C",'MATRIZ DE RIESGOS '!$O$35),"")</f>
        <v/>
      </c>
      <c r="AK39" s="56" t="str">
        <f ca="1">IF(AND('MATRIZ DE RIESGOS '!$Y$36="Baja",'MATRIZ DE RIESGOS '!$AA$36="Catastrófico"),CONCATENATE("R4C",'MATRIZ DE RIESGOS '!$O$36),"")</f>
        <v/>
      </c>
      <c r="AL39" s="56" t="str">
        <f ca="1">IF(AND('MATRIZ DE RIESGOS '!$Y$37="Baja",'MATRIZ DE RIESGOS '!$AA$37="Catastrófico"),CONCATENATE("R4C",'MATRIZ DE RIESGOS '!$O$37),"")</f>
        <v/>
      </c>
      <c r="AM39" s="57" t="str">
        <f>IF(AND('MATRIZ DE RIESGOS '!$Y$39="Baja",'MATRIZ DE RIESGOS '!$AA$39="Catastrófico"),CONCATENATE("R4C",'MATRIZ DE RIESGOS '!$O$39),"")</f>
        <v/>
      </c>
      <c r="AN39" s="1"/>
      <c r="AO39" s="244"/>
      <c r="AP39" s="165"/>
      <c r="AQ39" s="165"/>
      <c r="AR39" s="165"/>
      <c r="AS39" s="165"/>
      <c r="AT39" s="245"/>
      <c r="AU39" s="1"/>
      <c r="AV39" s="1"/>
      <c r="AW39" s="1"/>
      <c r="AX39" s="1"/>
      <c r="AY39" s="1"/>
      <c r="AZ39" s="1"/>
      <c r="BA39" s="1"/>
      <c r="BB39" s="1"/>
      <c r="BC39" s="1"/>
      <c r="BD39" s="1"/>
      <c r="BE39" s="1"/>
      <c r="BF39" s="1"/>
      <c r="BG39" s="1"/>
      <c r="BH39" s="1"/>
      <c r="BI39" s="1"/>
    </row>
    <row r="40" spans="1:61" ht="15" customHeight="1" x14ac:dyDescent="0.25">
      <c r="A40" s="1"/>
      <c r="B40" s="258"/>
      <c r="C40" s="165"/>
      <c r="D40" s="166"/>
      <c r="E40" s="177"/>
      <c r="F40" s="165"/>
      <c r="G40" s="165"/>
      <c r="H40" s="165"/>
      <c r="I40" s="165"/>
      <c r="J40" s="76" t="str">
        <f ca="1">IF(AND('MATRIZ DE RIESGOS '!$Y$40="Baja",'MATRIZ DE RIESGOS '!$AA$40="Leve"),CONCATENATE("R5C",'MATRIZ DE RIESGOS '!$O$40),"")</f>
        <v/>
      </c>
      <c r="K40" s="77" t="str">
        <f ca="1">IF(AND('MATRIZ DE RIESGOS '!$Y$41="Baja",'MATRIZ DE RIESGOS '!$AA$41="Leve"),CONCATENATE("R5C",'MATRIZ DE RIESGOS '!$O$41),"")</f>
        <v/>
      </c>
      <c r="L40" s="77" t="str">
        <f ca="1">IF(AND('MATRIZ DE RIESGOS '!$Y$42="Baja",'MATRIZ DE RIESGOS '!$AA$42="Leve"),CONCATENATE("R5C",'MATRIZ DE RIESGOS '!$O$42),"")</f>
        <v/>
      </c>
      <c r="M40" s="77" t="str">
        <f ca="1">IF(AND('MATRIZ DE RIESGOS '!$Y$43="Baja",'MATRIZ DE RIESGOS '!$AA$43="Leve"),CONCATENATE("R5C",'MATRIZ DE RIESGOS '!$O$43),"")</f>
        <v/>
      </c>
      <c r="N40" s="77" t="str">
        <f>IF(AND('MATRIZ DE RIESGOS '!$Y$44="Baja",'MATRIZ DE RIESGOS '!$AA$44="Leve"),CONCATENATE("R5C",'MATRIZ DE RIESGOS '!$O$44),"")</f>
        <v/>
      </c>
      <c r="O40" s="78" t="str">
        <f>IF(AND('MATRIZ DE RIESGOS '!$Y$45="Baja",'MATRIZ DE RIESGOS '!$AA$45="Leve"),CONCATENATE("R5C",'MATRIZ DE RIESGOS '!$O$45),"")</f>
        <v/>
      </c>
      <c r="P40" s="67" t="str">
        <f ca="1">IF(AND('MATRIZ DE RIESGOS '!$Y$40="Baja",'MATRIZ DE RIESGOS '!$AA$40="Menor"),CONCATENATE("R5C",'MATRIZ DE RIESGOS '!$O$40),"")</f>
        <v/>
      </c>
      <c r="Q40" s="68" t="str">
        <f ca="1">IF(AND('MATRIZ DE RIESGOS '!$Y$41="Baja",'MATRIZ DE RIESGOS '!$AA$41="Menor"),CONCATENATE("R5C",'MATRIZ DE RIESGOS '!$O$41),"")</f>
        <v/>
      </c>
      <c r="R40" s="68" t="str">
        <f ca="1">IF(AND('MATRIZ DE RIESGOS '!$Y$42="Baja",'MATRIZ DE RIESGOS '!$AA$42="Menor"),CONCATENATE("R5C",'MATRIZ DE RIESGOS '!$O$42),"")</f>
        <v/>
      </c>
      <c r="S40" s="68" t="str">
        <f ca="1">IF(AND('MATRIZ DE RIESGOS '!$Y$43="Baja",'MATRIZ DE RIESGOS '!$AA$43="Menor"),CONCATENATE("R5C",'MATRIZ DE RIESGOS '!$O$43),"")</f>
        <v/>
      </c>
      <c r="T40" s="68" t="str">
        <f>IF(AND('MATRIZ DE RIESGOS '!$Y$44="Baja",'MATRIZ DE RIESGOS '!$AA$44="Menor"),CONCATENATE("R5C",'MATRIZ DE RIESGOS '!$O$44),"")</f>
        <v/>
      </c>
      <c r="U40" s="69" t="str">
        <f>IF(AND('MATRIZ DE RIESGOS '!$Y$45="Baja",'MATRIZ DE RIESGOS '!$AA$45="Menor"),CONCATENATE("R5C",'MATRIZ DE RIESGOS '!$O$45),"")</f>
        <v/>
      </c>
      <c r="V40" s="67" t="str">
        <f ca="1">IF(AND('MATRIZ DE RIESGOS '!$Y$40="Baja",'MATRIZ DE RIESGOS '!$AA$40="Moderado"),CONCATENATE("R5C",'MATRIZ DE RIESGOS '!$O$40),"")</f>
        <v/>
      </c>
      <c r="W40" s="68" t="str">
        <f ca="1">IF(AND('MATRIZ DE RIESGOS '!$Y$41="Baja",'MATRIZ DE RIESGOS '!$AA$41="Moderado"),CONCATENATE("R5C",'MATRIZ DE RIESGOS '!$O$41),"")</f>
        <v>R5C2</v>
      </c>
      <c r="X40" s="68" t="str">
        <f ca="1">IF(AND('MATRIZ DE RIESGOS '!$Y$42="Baja",'MATRIZ DE RIESGOS '!$AA$42="Moderado"),CONCATENATE("R5C",'MATRIZ DE RIESGOS '!$O$42),"")</f>
        <v>R5C3</v>
      </c>
      <c r="Y40" s="68" t="str">
        <f ca="1">IF(AND('MATRIZ DE RIESGOS '!$Y$43="Baja",'MATRIZ DE RIESGOS '!$AA$43="Moderado"),CONCATENATE("R5C",'MATRIZ DE RIESGOS '!$O$43),"")</f>
        <v/>
      </c>
      <c r="Z40" s="68" t="str">
        <f>IF(AND('MATRIZ DE RIESGOS '!$Y$44="Baja",'MATRIZ DE RIESGOS '!$AA$44="Moderado"),CONCATENATE("R5C",'MATRIZ DE RIESGOS '!$O$44),"")</f>
        <v/>
      </c>
      <c r="AA40" s="69" t="str">
        <f>IF(AND('MATRIZ DE RIESGOS '!$Y$45="Baja",'MATRIZ DE RIESGOS '!$AA$45="Moderado"),CONCATENATE("R5C",'MATRIZ DE RIESGOS '!$O$45),"")</f>
        <v/>
      </c>
      <c r="AB40" s="52" t="str">
        <f ca="1">IF(AND('MATRIZ DE RIESGOS '!$Y$40="Baja",'MATRIZ DE RIESGOS '!$AA$40="Mayor"),CONCATENATE("R5C",'MATRIZ DE RIESGOS '!$O$40),"")</f>
        <v>R5C1</v>
      </c>
      <c r="AC40" s="53" t="str">
        <f ca="1">IF(AND('MATRIZ DE RIESGOS '!$Y$41="Baja",'MATRIZ DE RIESGOS '!$AA$41="Mayor"),CONCATENATE("R5C",'MATRIZ DE RIESGOS '!$O$41),"")</f>
        <v/>
      </c>
      <c r="AD40" s="53" t="str">
        <f ca="1">IF(AND('MATRIZ DE RIESGOS '!$Y$42="Baja",'MATRIZ DE RIESGOS '!$AA$42="Mayor"),CONCATENATE("R5C",'MATRIZ DE RIESGOS '!$O$42),"")</f>
        <v/>
      </c>
      <c r="AE40" s="53" t="str">
        <f ca="1">IF(AND('MATRIZ DE RIESGOS '!$Y$43="Baja",'MATRIZ DE RIESGOS '!$AA$43="Mayor"),CONCATENATE("R5C",'MATRIZ DE RIESGOS '!$O$43),"")</f>
        <v/>
      </c>
      <c r="AF40" s="53" t="str">
        <f>IF(AND('MATRIZ DE RIESGOS '!$Y$44="Baja",'MATRIZ DE RIESGOS '!$AA$44="Mayor"),CONCATENATE("R5C",'MATRIZ DE RIESGOS '!$O$44),"")</f>
        <v/>
      </c>
      <c r="AG40" s="54" t="str">
        <f>IF(AND('MATRIZ DE RIESGOS '!$Y$45="Baja",'MATRIZ DE RIESGOS '!$AA$45="Mayor"),CONCATENATE("R5C",'MATRIZ DE RIESGOS '!$O$45),"")</f>
        <v/>
      </c>
      <c r="AH40" s="55" t="str">
        <f ca="1">IF(AND('MATRIZ DE RIESGOS '!$Y$40="Baja",'MATRIZ DE RIESGOS '!$AA$40="Catastrófico"),CONCATENATE("R5C",'MATRIZ DE RIESGOS '!$O$40),"")</f>
        <v/>
      </c>
      <c r="AI40" s="56" t="str">
        <f ca="1">IF(AND('MATRIZ DE RIESGOS '!$Y$41="Baja",'MATRIZ DE RIESGOS '!$AA$41="Catastrófico"),CONCATENATE("R5C",'MATRIZ DE RIESGOS '!$O$41),"")</f>
        <v/>
      </c>
      <c r="AJ40" s="56" t="str">
        <f ca="1">IF(AND('MATRIZ DE RIESGOS '!$Y$42="Baja",'MATRIZ DE RIESGOS '!$AA$42="Catastrófico"),CONCATENATE("R5C",'MATRIZ DE RIESGOS '!$O$42),"")</f>
        <v/>
      </c>
      <c r="AK40" s="56" t="str">
        <f ca="1">IF(AND('MATRIZ DE RIESGOS '!$Y$43="Baja",'MATRIZ DE RIESGOS '!$AA$43="Catastrófico"),CONCATENATE("R5C",'MATRIZ DE RIESGOS '!$O$43),"")</f>
        <v/>
      </c>
      <c r="AL40" s="56" t="str">
        <f>IF(AND('MATRIZ DE RIESGOS '!$Y$44="Baja",'MATRIZ DE RIESGOS '!$AA$44="Catastrófico"),CONCATENATE("R5C",'MATRIZ DE RIESGOS '!$O$44),"")</f>
        <v/>
      </c>
      <c r="AM40" s="57" t="str">
        <f>IF(AND('MATRIZ DE RIESGOS '!$Y$45="Baja",'MATRIZ DE RIESGOS '!$AA$45="Catastrófico"),CONCATENATE("R5C",'MATRIZ DE RIESGOS '!$O$45),"")</f>
        <v/>
      </c>
      <c r="AN40" s="1"/>
      <c r="AO40" s="244"/>
      <c r="AP40" s="165"/>
      <c r="AQ40" s="165"/>
      <c r="AR40" s="165"/>
      <c r="AS40" s="165"/>
      <c r="AT40" s="245"/>
      <c r="AU40" s="1"/>
      <c r="AV40" s="1"/>
      <c r="AW40" s="1"/>
      <c r="AX40" s="1"/>
      <c r="AY40" s="1"/>
      <c r="AZ40" s="1"/>
      <c r="BA40" s="1"/>
      <c r="BB40" s="1"/>
      <c r="BC40" s="1"/>
      <c r="BD40" s="1"/>
      <c r="BE40" s="1"/>
      <c r="BF40" s="1"/>
      <c r="BG40" s="1"/>
      <c r="BH40" s="1"/>
      <c r="BI40" s="1"/>
    </row>
    <row r="41" spans="1:61" ht="15" customHeight="1" x14ac:dyDescent="0.25">
      <c r="A41" s="1"/>
      <c r="B41" s="258"/>
      <c r="C41" s="165"/>
      <c r="D41" s="166"/>
      <c r="E41" s="177"/>
      <c r="F41" s="165"/>
      <c r="G41" s="165"/>
      <c r="H41" s="165"/>
      <c r="I41" s="165"/>
      <c r="J41" s="76" t="str">
        <f>IF(AND('MATRIZ DE RIESGOS '!$Y$46="Baja",'MATRIZ DE RIESGOS '!$AA$46="Leve"),CONCATENATE("R6C",'MATRIZ DE RIESGOS '!$O$46),"")</f>
        <v/>
      </c>
      <c r="K41" s="77" t="str">
        <f>IF(AND('MATRIZ DE RIESGOS '!$Y$47="Baja",'MATRIZ DE RIESGOS '!$AA$47="Leve"),CONCATENATE("R6C",'MATRIZ DE RIESGOS '!$O$47),"")</f>
        <v/>
      </c>
      <c r="L41" s="77" t="str">
        <f>IF(AND('MATRIZ DE RIESGOS '!$Y$48="Baja",'MATRIZ DE RIESGOS '!$AA$48="Leve"),CONCATENATE("R6C",'MATRIZ DE RIESGOS '!$O$48),"")</f>
        <v/>
      </c>
      <c r="M41" s="77" t="str">
        <f>IF(AND('MATRIZ DE RIESGOS '!$Y$49="Baja",'MATRIZ DE RIESGOS '!$AA$49="Leve"),CONCATENATE("R6C",'MATRIZ DE RIESGOS '!$O$49),"")</f>
        <v/>
      </c>
      <c r="N41" s="77" t="str">
        <f>IF(AND('MATRIZ DE RIESGOS '!$Y$50="Baja",'MATRIZ DE RIESGOS '!$AA$50="Leve"),CONCATENATE("R6C",'MATRIZ DE RIESGOS '!$O$50),"")</f>
        <v/>
      </c>
      <c r="O41" s="78" t="str">
        <f>IF(AND('MATRIZ DE RIESGOS '!$Y$51="Baja",'MATRIZ DE RIESGOS '!$AA$51="Leve"),CONCATENATE("R6C",'MATRIZ DE RIESGOS '!$O$51),"")</f>
        <v/>
      </c>
      <c r="P41" s="67" t="str">
        <f>IF(AND('MATRIZ DE RIESGOS '!$Y$46="Baja",'MATRIZ DE RIESGOS '!$AA$46="Menor"),CONCATENATE("R6C",'MATRIZ DE RIESGOS '!$O$46),"")</f>
        <v/>
      </c>
      <c r="Q41" s="68" t="str">
        <f>IF(AND('MATRIZ DE RIESGOS '!$Y$47="Baja",'MATRIZ DE RIESGOS '!$AA$47="Menor"),CONCATENATE("R6C",'MATRIZ DE RIESGOS '!$O$47),"")</f>
        <v/>
      </c>
      <c r="R41" s="68" t="str">
        <f>IF(AND('MATRIZ DE RIESGOS '!$Y$48="Baja",'MATRIZ DE RIESGOS '!$AA$48="Menor"),CONCATENATE("R6C",'MATRIZ DE RIESGOS '!$O$48),"")</f>
        <v/>
      </c>
      <c r="S41" s="68" t="str">
        <f>IF(AND('MATRIZ DE RIESGOS '!$Y$49="Baja",'MATRIZ DE RIESGOS '!$AA$49="Menor"),CONCATENATE("R6C",'MATRIZ DE RIESGOS '!$O$49),"")</f>
        <v/>
      </c>
      <c r="T41" s="68" t="str">
        <f>IF(AND('MATRIZ DE RIESGOS '!$Y$50="Baja",'MATRIZ DE RIESGOS '!$AA$50="Menor"),CONCATENATE("R6C",'MATRIZ DE RIESGOS '!$O$50),"")</f>
        <v/>
      </c>
      <c r="U41" s="69" t="str">
        <f>IF(AND('MATRIZ DE RIESGOS '!$Y$51="Baja",'MATRIZ DE RIESGOS '!$AA$51="Menor"),CONCATENATE("R6C",'MATRIZ DE RIESGOS '!$O$51),"")</f>
        <v/>
      </c>
      <c r="V41" s="67" t="str">
        <f>IF(AND('MATRIZ DE RIESGOS '!$Y$46="Baja",'MATRIZ DE RIESGOS '!$AA$46="Moderado"),CONCATENATE("R6C",'MATRIZ DE RIESGOS '!$O$46),"")</f>
        <v/>
      </c>
      <c r="W41" s="68" t="str">
        <f>IF(AND('MATRIZ DE RIESGOS '!$Y$47="Baja",'MATRIZ DE RIESGOS '!$AA$47="Moderado"),CONCATENATE("R6C",'MATRIZ DE RIESGOS '!$O$47),"")</f>
        <v/>
      </c>
      <c r="X41" s="68" t="str">
        <f>IF(AND('MATRIZ DE RIESGOS '!$Y$48="Baja",'MATRIZ DE RIESGOS '!$AA$48="Moderado"),CONCATENATE("R6C",'MATRIZ DE RIESGOS '!$O$48),"")</f>
        <v/>
      </c>
      <c r="Y41" s="68" t="str">
        <f>IF(AND('MATRIZ DE RIESGOS '!$Y$49="Baja",'MATRIZ DE RIESGOS '!$AA$49="Moderado"),CONCATENATE("R6C",'MATRIZ DE RIESGOS '!$O$49),"")</f>
        <v/>
      </c>
      <c r="Z41" s="68" t="str">
        <f>IF(AND('MATRIZ DE RIESGOS '!$Y$50="Baja",'MATRIZ DE RIESGOS '!$AA$50="Moderado"),CONCATENATE("R6C",'MATRIZ DE RIESGOS '!$O$50),"")</f>
        <v/>
      </c>
      <c r="AA41" s="69" t="str">
        <f>IF(AND('MATRIZ DE RIESGOS '!$Y$51="Baja",'MATRIZ DE RIESGOS '!$AA$51="Moderado"),CONCATENATE("R6C",'MATRIZ DE RIESGOS '!$O$51),"")</f>
        <v/>
      </c>
      <c r="AB41" s="52" t="str">
        <f>IF(AND('MATRIZ DE RIESGOS '!$Y$46="Baja",'MATRIZ DE RIESGOS '!$AA$46="Mayor"),CONCATENATE("R6C",'MATRIZ DE RIESGOS '!$O$46),"")</f>
        <v/>
      </c>
      <c r="AC41" s="53" t="str">
        <f>IF(AND('MATRIZ DE RIESGOS '!$Y$47="Baja",'MATRIZ DE RIESGOS '!$AA$47="Mayor"),CONCATENATE("R6C",'MATRIZ DE RIESGOS '!$O$47),"")</f>
        <v/>
      </c>
      <c r="AD41" s="53" t="str">
        <f>IF(AND('MATRIZ DE RIESGOS '!$Y$48="Baja",'MATRIZ DE RIESGOS '!$AA$48="Mayor"),CONCATENATE("R6C",'MATRIZ DE RIESGOS '!$O$48),"")</f>
        <v/>
      </c>
      <c r="AE41" s="53" t="str">
        <f>IF(AND('MATRIZ DE RIESGOS '!$Y$49="Baja",'MATRIZ DE RIESGOS '!$AA$49="Mayor"),CONCATENATE("R6C",'MATRIZ DE RIESGOS '!$O$49),"")</f>
        <v/>
      </c>
      <c r="AF41" s="53" t="str">
        <f>IF(AND('MATRIZ DE RIESGOS '!$Y$50="Baja",'MATRIZ DE RIESGOS '!$AA$50="Mayor"),CONCATENATE("R6C",'MATRIZ DE RIESGOS '!$O$50),"")</f>
        <v/>
      </c>
      <c r="AG41" s="54" t="str">
        <f>IF(AND('MATRIZ DE RIESGOS '!$Y$51="Baja",'MATRIZ DE RIESGOS '!$AA$51="Mayor"),CONCATENATE("R6C",'MATRIZ DE RIESGOS '!$O$51),"")</f>
        <v/>
      </c>
      <c r="AH41" s="55" t="str">
        <f>IF(AND('MATRIZ DE RIESGOS '!$Y$46="Baja",'MATRIZ DE RIESGOS '!$AA$46="Catastrófico"),CONCATENATE("R6C",'MATRIZ DE RIESGOS '!$O$46),"")</f>
        <v/>
      </c>
      <c r="AI41" s="56" t="str">
        <f>IF(AND('MATRIZ DE RIESGOS '!$Y$47="Baja",'MATRIZ DE RIESGOS '!$AA$47="Catastrófico"),CONCATENATE("R6C",'MATRIZ DE RIESGOS '!$O$47),"")</f>
        <v/>
      </c>
      <c r="AJ41" s="56" t="str">
        <f>IF(AND('MATRIZ DE RIESGOS '!$Y$48="Baja",'MATRIZ DE RIESGOS '!$AA$48="Catastrófico"),CONCATENATE("R6C",'MATRIZ DE RIESGOS '!$O$48),"")</f>
        <v/>
      </c>
      <c r="AK41" s="56" t="str">
        <f>IF(AND('MATRIZ DE RIESGOS '!$Y$49="Baja",'MATRIZ DE RIESGOS '!$AA$49="Catastrófico"),CONCATENATE("R6C",'MATRIZ DE RIESGOS '!$O$49),"")</f>
        <v/>
      </c>
      <c r="AL41" s="56" t="str">
        <f>IF(AND('MATRIZ DE RIESGOS '!$Y$50="Baja",'MATRIZ DE RIESGOS '!$AA$50="Catastrófico"),CONCATENATE("R6C",'MATRIZ DE RIESGOS '!$O$50),"")</f>
        <v/>
      </c>
      <c r="AM41" s="57" t="str">
        <f>IF(AND('MATRIZ DE RIESGOS '!$Y$51="Baja",'MATRIZ DE RIESGOS '!$AA$51="Catastrófico"),CONCATENATE("R6C",'MATRIZ DE RIESGOS '!$O$51),"")</f>
        <v/>
      </c>
      <c r="AN41" s="1"/>
      <c r="AO41" s="244"/>
      <c r="AP41" s="165"/>
      <c r="AQ41" s="165"/>
      <c r="AR41" s="165"/>
      <c r="AS41" s="165"/>
      <c r="AT41" s="245"/>
      <c r="AU41" s="1"/>
      <c r="AV41" s="1"/>
      <c r="AW41" s="1"/>
      <c r="AX41" s="1"/>
      <c r="AY41" s="1"/>
      <c r="AZ41" s="1"/>
      <c r="BA41" s="1"/>
      <c r="BB41" s="1"/>
      <c r="BC41" s="1"/>
      <c r="BD41" s="1"/>
      <c r="BE41" s="1"/>
      <c r="BF41" s="1"/>
      <c r="BG41" s="1"/>
      <c r="BH41" s="1"/>
      <c r="BI41" s="1"/>
    </row>
    <row r="42" spans="1:61" ht="15" customHeight="1" x14ac:dyDescent="0.25">
      <c r="A42" s="1"/>
      <c r="B42" s="258"/>
      <c r="C42" s="165"/>
      <c r="D42" s="166"/>
      <c r="E42" s="177"/>
      <c r="F42" s="165"/>
      <c r="G42" s="165"/>
      <c r="H42" s="165"/>
      <c r="I42" s="165"/>
      <c r="J42" s="76" t="str">
        <f>IF(AND('MATRIZ DE RIESGOS '!$Y$52="Baja",'MATRIZ DE RIESGOS '!$AA$52="Leve"),CONCATENATE("R7C",'MATRIZ DE RIESGOS '!$O$52),"")</f>
        <v/>
      </c>
      <c r="K42" s="77" t="str">
        <f>IF(AND('MATRIZ DE RIESGOS '!$Y$53="Baja",'MATRIZ DE RIESGOS '!$AA$53="Leve"),CONCATENATE("R7C",'MATRIZ DE RIESGOS '!$O$53),"")</f>
        <v/>
      </c>
      <c r="L42" s="77" t="str">
        <f>IF(AND('MATRIZ DE RIESGOS '!$Y$54="Baja",'MATRIZ DE RIESGOS '!$AA$54="Leve"),CONCATENATE("R7C",'MATRIZ DE RIESGOS '!$O$54),"")</f>
        <v/>
      </c>
      <c r="M42" s="77" t="str">
        <f>IF(AND('MATRIZ DE RIESGOS '!$Y$55="Baja",'MATRIZ DE RIESGOS '!$AA$55="Leve"),CONCATENATE("R7C",'MATRIZ DE RIESGOS '!$O$55),"")</f>
        <v/>
      </c>
      <c r="N42" s="77" t="str">
        <f>IF(AND('MATRIZ DE RIESGOS '!$Y$56="Baja",'MATRIZ DE RIESGOS '!$AA$56="Leve"),CONCATENATE("R7C",'MATRIZ DE RIESGOS '!$O$56),"")</f>
        <v/>
      </c>
      <c r="O42" s="78" t="str">
        <f>IF(AND('MATRIZ DE RIESGOS '!$Y$57="Baja",'MATRIZ DE RIESGOS '!$AA$57="Leve"),CONCATENATE("R7C",'MATRIZ DE RIESGOS '!$O$57),"")</f>
        <v/>
      </c>
      <c r="P42" s="67" t="str">
        <f>IF(AND('MATRIZ DE RIESGOS '!$Y$52="Baja",'MATRIZ DE RIESGOS '!$AA$52="Menor"),CONCATENATE("R7C",'MATRIZ DE RIESGOS '!$O$52),"")</f>
        <v/>
      </c>
      <c r="Q42" s="68" t="str">
        <f>IF(AND('MATRIZ DE RIESGOS '!$Y$53="Baja",'MATRIZ DE RIESGOS '!$AA$53="Menor"),CONCATENATE("R7C",'MATRIZ DE RIESGOS '!$O$53),"")</f>
        <v/>
      </c>
      <c r="R42" s="68" t="str">
        <f>IF(AND('MATRIZ DE RIESGOS '!$Y$54="Baja",'MATRIZ DE RIESGOS '!$AA$54="Menor"),CONCATENATE("R7C",'MATRIZ DE RIESGOS '!$O$54),"")</f>
        <v/>
      </c>
      <c r="S42" s="68" t="str">
        <f>IF(AND('MATRIZ DE RIESGOS '!$Y$55="Baja",'MATRIZ DE RIESGOS '!$AA$55="Menor"),CONCATENATE("R7C",'MATRIZ DE RIESGOS '!$O$55),"")</f>
        <v/>
      </c>
      <c r="T42" s="68" t="str">
        <f>IF(AND('MATRIZ DE RIESGOS '!$Y$56="Baja",'MATRIZ DE RIESGOS '!$AA$56="Menor"),CONCATENATE("R7C",'MATRIZ DE RIESGOS '!$O$56),"")</f>
        <v/>
      </c>
      <c r="U42" s="69" t="str">
        <f>IF(AND('MATRIZ DE RIESGOS '!$Y$57="Baja",'MATRIZ DE RIESGOS '!$AA$57="Menor"),CONCATENATE("R7C",'MATRIZ DE RIESGOS '!$O$57),"")</f>
        <v/>
      </c>
      <c r="V42" s="67" t="str">
        <f>IF(AND('MATRIZ DE RIESGOS '!$Y$52="Baja",'MATRIZ DE RIESGOS '!$AA$52="Moderado"),CONCATENATE("R7C",'MATRIZ DE RIESGOS '!$O$52),"")</f>
        <v/>
      </c>
      <c r="W42" s="68" t="str">
        <f>IF(AND('MATRIZ DE RIESGOS '!$Y$53="Baja",'MATRIZ DE RIESGOS '!$AA$53="Moderado"),CONCATENATE("R7C",'MATRIZ DE RIESGOS '!$O$53),"")</f>
        <v/>
      </c>
      <c r="X42" s="68" t="str">
        <f>IF(AND('MATRIZ DE RIESGOS '!$Y$54="Baja",'MATRIZ DE RIESGOS '!$AA$54="Moderado"),CONCATENATE("R7C",'MATRIZ DE RIESGOS '!$O$54),"")</f>
        <v/>
      </c>
      <c r="Y42" s="68" t="str">
        <f>IF(AND('MATRIZ DE RIESGOS '!$Y$55="Baja",'MATRIZ DE RIESGOS '!$AA$55="Moderado"),CONCATENATE("R7C",'MATRIZ DE RIESGOS '!$O$55),"")</f>
        <v/>
      </c>
      <c r="Z42" s="68" t="str">
        <f>IF(AND('MATRIZ DE RIESGOS '!$Y$56="Baja",'MATRIZ DE RIESGOS '!$AA$56="Moderado"),CONCATENATE("R7C",'MATRIZ DE RIESGOS '!$O$56),"")</f>
        <v/>
      </c>
      <c r="AA42" s="69" t="str">
        <f>IF(AND('MATRIZ DE RIESGOS '!$Y$57="Baja",'MATRIZ DE RIESGOS '!$AA$57="Moderado"),CONCATENATE("R7C",'MATRIZ DE RIESGOS '!$O$57),"")</f>
        <v/>
      </c>
      <c r="AB42" s="52" t="str">
        <f>IF(AND('MATRIZ DE RIESGOS '!$Y$52="Baja",'MATRIZ DE RIESGOS '!$AA$52="Mayor"),CONCATENATE("R7C",'MATRIZ DE RIESGOS '!$O$52),"")</f>
        <v/>
      </c>
      <c r="AC42" s="53" t="str">
        <f>IF(AND('MATRIZ DE RIESGOS '!$Y$53="Baja",'MATRIZ DE RIESGOS '!$AA$53="Mayor"),CONCATENATE("R7C",'MATRIZ DE RIESGOS '!$O$53),"")</f>
        <v/>
      </c>
      <c r="AD42" s="53" t="str">
        <f>IF(AND('MATRIZ DE RIESGOS '!$Y$54="Baja",'MATRIZ DE RIESGOS '!$AA$54="Mayor"),CONCATENATE("R7C",'MATRIZ DE RIESGOS '!$O$54),"")</f>
        <v/>
      </c>
      <c r="AE42" s="53" t="str">
        <f>IF(AND('MATRIZ DE RIESGOS '!$Y$55="Baja",'MATRIZ DE RIESGOS '!$AA$55="Mayor"),CONCATENATE("R7C",'MATRIZ DE RIESGOS '!$O$55),"")</f>
        <v/>
      </c>
      <c r="AF42" s="53" t="str">
        <f>IF(AND('MATRIZ DE RIESGOS '!$Y$56="Baja",'MATRIZ DE RIESGOS '!$AA$56="Mayor"),CONCATENATE("R7C",'MATRIZ DE RIESGOS '!$O$56),"")</f>
        <v/>
      </c>
      <c r="AG42" s="54" t="str">
        <f>IF(AND('MATRIZ DE RIESGOS '!$Y$57="Baja",'MATRIZ DE RIESGOS '!$AA$57="Mayor"),CONCATENATE("R7C",'MATRIZ DE RIESGOS '!$O$57),"")</f>
        <v/>
      </c>
      <c r="AH42" s="55" t="str">
        <f>IF(AND('MATRIZ DE RIESGOS '!$Y$52="Baja",'MATRIZ DE RIESGOS '!$AA$52="Catastrófico"),CONCATENATE("R7C",'MATRIZ DE RIESGOS '!$O$52),"")</f>
        <v/>
      </c>
      <c r="AI42" s="56" t="str">
        <f>IF(AND('MATRIZ DE RIESGOS '!$Y$53="Baja",'MATRIZ DE RIESGOS '!$AA$53="Catastrófico"),CONCATENATE("R7C",'MATRIZ DE RIESGOS '!$O$53),"")</f>
        <v/>
      </c>
      <c r="AJ42" s="56" t="str">
        <f>IF(AND('MATRIZ DE RIESGOS '!$Y$54="Baja",'MATRIZ DE RIESGOS '!$AA$54="Catastrófico"),CONCATENATE("R7C",'MATRIZ DE RIESGOS '!$O$54),"")</f>
        <v/>
      </c>
      <c r="AK42" s="56" t="str">
        <f>IF(AND('MATRIZ DE RIESGOS '!$Y$55="Baja",'MATRIZ DE RIESGOS '!$AA$55="Catastrófico"),CONCATENATE("R7C",'MATRIZ DE RIESGOS '!$O$55),"")</f>
        <v/>
      </c>
      <c r="AL42" s="56" t="str">
        <f>IF(AND('MATRIZ DE RIESGOS '!$Y$56="Baja",'MATRIZ DE RIESGOS '!$AA$56="Catastrófico"),CONCATENATE("R7C",'MATRIZ DE RIESGOS '!$O$56),"")</f>
        <v/>
      </c>
      <c r="AM42" s="57" t="str">
        <f>IF(AND('MATRIZ DE RIESGOS '!$Y$57="Baja",'MATRIZ DE RIESGOS '!$AA$57="Catastrófico"),CONCATENATE("R7C",'MATRIZ DE RIESGOS '!$O$57),"")</f>
        <v/>
      </c>
      <c r="AN42" s="1"/>
      <c r="AO42" s="244"/>
      <c r="AP42" s="165"/>
      <c r="AQ42" s="165"/>
      <c r="AR42" s="165"/>
      <c r="AS42" s="165"/>
      <c r="AT42" s="245"/>
      <c r="AU42" s="1"/>
      <c r="AV42" s="1"/>
      <c r="AW42" s="1"/>
      <c r="AX42" s="1"/>
      <c r="AY42" s="1"/>
      <c r="AZ42" s="1"/>
      <c r="BA42" s="1"/>
      <c r="BB42" s="1"/>
      <c r="BC42" s="1"/>
      <c r="BD42" s="1"/>
      <c r="BE42" s="1"/>
      <c r="BF42" s="1"/>
      <c r="BG42" s="1"/>
      <c r="BH42" s="1"/>
      <c r="BI42" s="1"/>
    </row>
    <row r="43" spans="1:61" ht="15" customHeight="1" x14ac:dyDescent="0.25">
      <c r="A43" s="1"/>
      <c r="B43" s="258"/>
      <c r="C43" s="165"/>
      <c r="D43" s="166"/>
      <c r="E43" s="177"/>
      <c r="F43" s="165"/>
      <c r="G43" s="165"/>
      <c r="H43" s="165"/>
      <c r="I43" s="165"/>
      <c r="J43" s="76" t="str">
        <f>IF(AND('MATRIZ DE RIESGOS '!$Y$58="Baja",'MATRIZ DE RIESGOS '!$AA$58="Leve"),CONCATENATE("R8C",'MATRIZ DE RIESGOS '!$O$58),"")</f>
        <v/>
      </c>
      <c r="K43" s="77" t="str">
        <f>IF(AND('MATRIZ DE RIESGOS '!$Y$59="Baja",'MATRIZ DE RIESGOS '!$AA$59="Leve"),CONCATENATE("R8C",'MATRIZ DE RIESGOS '!$O$59),"")</f>
        <v/>
      </c>
      <c r="L43" s="77" t="str">
        <f>IF(AND('MATRIZ DE RIESGOS '!$Y$60="Baja",'MATRIZ DE RIESGOS '!$AA$60="Leve"),CONCATENATE("R8C",'MATRIZ DE RIESGOS '!$O$60),"")</f>
        <v/>
      </c>
      <c r="M43" s="77" t="str">
        <f>IF(AND('MATRIZ DE RIESGOS '!$Y$61="Baja",'MATRIZ DE RIESGOS '!$AA$61="Leve"),CONCATENATE("R8C",'MATRIZ DE RIESGOS '!$O$61),"")</f>
        <v/>
      </c>
      <c r="N43" s="77" t="str">
        <f>IF(AND('MATRIZ DE RIESGOS '!$Y$62="Baja",'MATRIZ DE RIESGOS '!$AA$62="Leve"),CONCATENATE("R8C",'MATRIZ DE RIESGOS '!$O$62),"")</f>
        <v/>
      </c>
      <c r="O43" s="78" t="str">
        <f>IF(AND('MATRIZ DE RIESGOS '!$Y$63="Baja",'MATRIZ DE RIESGOS '!$AA$63="Leve"),CONCATENATE("R8C",'MATRIZ DE RIESGOS '!$O$63),"")</f>
        <v/>
      </c>
      <c r="P43" s="67" t="str">
        <f>IF(AND('MATRIZ DE RIESGOS '!$Y$58="Baja",'MATRIZ DE RIESGOS '!$AA$58="Menor"),CONCATENATE("R8C",'MATRIZ DE RIESGOS '!$O$58),"")</f>
        <v/>
      </c>
      <c r="Q43" s="68" t="str">
        <f>IF(AND('MATRIZ DE RIESGOS '!$Y$59="Baja",'MATRIZ DE RIESGOS '!$AA$59="Menor"),CONCATENATE("R8C",'MATRIZ DE RIESGOS '!$O$59),"")</f>
        <v/>
      </c>
      <c r="R43" s="68" t="str">
        <f>IF(AND('MATRIZ DE RIESGOS '!$Y$60="Baja",'MATRIZ DE RIESGOS '!$AA$60="Menor"),CONCATENATE("R8C",'MATRIZ DE RIESGOS '!$O$60),"")</f>
        <v/>
      </c>
      <c r="S43" s="68" t="str">
        <f>IF(AND('MATRIZ DE RIESGOS '!$Y$61="Baja",'MATRIZ DE RIESGOS '!$AA$61="Menor"),CONCATENATE("R8C",'MATRIZ DE RIESGOS '!$O$61),"")</f>
        <v/>
      </c>
      <c r="T43" s="68" t="str">
        <f>IF(AND('MATRIZ DE RIESGOS '!$Y$62="Baja",'MATRIZ DE RIESGOS '!$AA$62="Menor"),CONCATENATE("R8C",'MATRIZ DE RIESGOS '!$O$62),"")</f>
        <v/>
      </c>
      <c r="U43" s="69" t="str">
        <f>IF(AND('MATRIZ DE RIESGOS '!$Y$63="Baja",'MATRIZ DE RIESGOS '!$AA$63="Menor"),CONCATENATE("R8C",'MATRIZ DE RIESGOS '!$O$63),"")</f>
        <v/>
      </c>
      <c r="V43" s="67" t="str">
        <f>IF(AND('MATRIZ DE RIESGOS '!$Y$58="Baja",'MATRIZ DE RIESGOS '!$AA$58="Moderado"),CONCATENATE("R8C",'MATRIZ DE RIESGOS '!$O$58),"")</f>
        <v/>
      </c>
      <c r="W43" s="68" t="str">
        <f>IF(AND('MATRIZ DE RIESGOS '!$Y$59="Baja",'MATRIZ DE RIESGOS '!$AA$59="Moderado"),CONCATENATE("R8C",'MATRIZ DE RIESGOS '!$O$59),"")</f>
        <v/>
      </c>
      <c r="X43" s="68" t="str">
        <f>IF(AND('MATRIZ DE RIESGOS '!$Y$60="Baja",'MATRIZ DE RIESGOS '!$AA$60="Moderado"),CONCATENATE("R8C",'MATRIZ DE RIESGOS '!$O$60),"")</f>
        <v/>
      </c>
      <c r="Y43" s="68" t="str">
        <f>IF(AND('MATRIZ DE RIESGOS '!$Y$61="Baja",'MATRIZ DE RIESGOS '!$AA$61="Moderado"),CONCATENATE("R8C",'MATRIZ DE RIESGOS '!$O$61),"")</f>
        <v/>
      </c>
      <c r="Z43" s="68" t="str">
        <f>IF(AND('MATRIZ DE RIESGOS '!$Y$62="Baja",'MATRIZ DE RIESGOS '!$AA$62="Moderado"),CONCATENATE("R8C",'MATRIZ DE RIESGOS '!$O$62),"")</f>
        <v/>
      </c>
      <c r="AA43" s="69" t="str">
        <f>IF(AND('MATRIZ DE RIESGOS '!$Y$63="Baja",'MATRIZ DE RIESGOS '!$AA$63="Moderado"),CONCATENATE("R8C",'MATRIZ DE RIESGOS '!$O$63),"")</f>
        <v/>
      </c>
      <c r="AB43" s="52" t="str">
        <f>IF(AND('MATRIZ DE RIESGOS '!$Y$58="Baja",'MATRIZ DE RIESGOS '!$AA$58="Mayor"),CONCATENATE("R8C",'MATRIZ DE RIESGOS '!$O$58),"")</f>
        <v/>
      </c>
      <c r="AC43" s="53" t="str">
        <f>IF(AND('MATRIZ DE RIESGOS '!$Y$59="Baja",'MATRIZ DE RIESGOS '!$AA$59="Mayor"),CONCATENATE("R8C",'MATRIZ DE RIESGOS '!$O$59),"")</f>
        <v/>
      </c>
      <c r="AD43" s="53" t="str">
        <f>IF(AND('MATRIZ DE RIESGOS '!$Y$60="Baja",'MATRIZ DE RIESGOS '!$AA$60="Mayor"),CONCATENATE("R8C",'MATRIZ DE RIESGOS '!$O$60),"")</f>
        <v/>
      </c>
      <c r="AE43" s="53" t="str">
        <f>IF(AND('MATRIZ DE RIESGOS '!$Y$61="Baja",'MATRIZ DE RIESGOS '!$AA$61="Mayor"),CONCATENATE("R8C",'MATRIZ DE RIESGOS '!$O$61),"")</f>
        <v/>
      </c>
      <c r="AF43" s="53" t="str">
        <f>IF(AND('MATRIZ DE RIESGOS '!$Y$62="Baja",'MATRIZ DE RIESGOS '!$AA$62="Mayor"),CONCATENATE("R8C",'MATRIZ DE RIESGOS '!$O$62),"")</f>
        <v/>
      </c>
      <c r="AG43" s="54" t="str">
        <f>IF(AND('MATRIZ DE RIESGOS '!$Y$63="Baja",'MATRIZ DE RIESGOS '!$AA$63="Mayor"),CONCATENATE("R8C",'MATRIZ DE RIESGOS '!$O$63),"")</f>
        <v/>
      </c>
      <c r="AH43" s="55" t="str">
        <f>IF(AND('MATRIZ DE RIESGOS '!$Y$58="Baja",'MATRIZ DE RIESGOS '!$AA$58="Catastrófico"),CONCATENATE("R8C",'MATRIZ DE RIESGOS '!$O$58),"")</f>
        <v/>
      </c>
      <c r="AI43" s="56" t="str">
        <f>IF(AND('MATRIZ DE RIESGOS '!$Y$59="Baja",'MATRIZ DE RIESGOS '!$AA$59="Catastrófico"),CONCATENATE("R8C",'MATRIZ DE RIESGOS '!$O$59),"")</f>
        <v/>
      </c>
      <c r="AJ43" s="56" t="str">
        <f>IF(AND('MATRIZ DE RIESGOS '!$Y$60="Baja",'MATRIZ DE RIESGOS '!$AA$60="Catastrófico"),CONCATENATE("R8C",'MATRIZ DE RIESGOS '!$O$60),"")</f>
        <v/>
      </c>
      <c r="AK43" s="56" t="str">
        <f>IF(AND('MATRIZ DE RIESGOS '!$Y$61="Baja",'MATRIZ DE RIESGOS '!$AA$61="Catastrófico"),CONCATENATE("R8C",'MATRIZ DE RIESGOS '!$O$61),"")</f>
        <v/>
      </c>
      <c r="AL43" s="56" t="str">
        <f>IF(AND('MATRIZ DE RIESGOS '!$Y$62="Baja",'MATRIZ DE RIESGOS '!$AA$62="Catastrófico"),CONCATENATE("R8C",'MATRIZ DE RIESGOS '!$O$62),"")</f>
        <v/>
      </c>
      <c r="AM43" s="57" t="str">
        <f>IF(AND('MATRIZ DE RIESGOS '!$Y$63="Baja",'MATRIZ DE RIESGOS '!$AA$63="Catastrófico"),CONCATENATE("R8C",'MATRIZ DE RIESGOS '!$O$63),"")</f>
        <v/>
      </c>
      <c r="AN43" s="1"/>
      <c r="AO43" s="244"/>
      <c r="AP43" s="165"/>
      <c r="AQ43" s="165"/>
      <c r="AR43" s="165"/>
      <c r="AS43" s="165"/>
      <c r="AT43" s="245"/>
      <c r="AU43" s="1"/>
      <c r="AV43" s="1"/>
      <c r="AW43" s="1"/>
      <c r="AX43" s="1"/>
      <c r="AY43" s="1"/>
      <c r="AZ43" s="1"/>
      <c r="BA43" s="1"/>
      <c r="BB43" s="1"/>
      <c r="BC43" s="1"/>
      <c r="BD43" s="1"/>
      <c r="BE43" s="1"/>
      <c r="BF43" s="1"/>
      <c r="BG43" s="1"/>
      <c r="BH43" s="1"/>
      <c r="BI43" s="1"/>
    </row>
    <row r="44" spans="1:61" ht="15" customHeight="1" x14ac:dyDescent="0.25">
      <c r="A44" s="1"/>
      <c r="B44" s="258"/>
      <c r="C44" s="165"/>
      <c r="D44" s="166"/>
      <c r="E44" s="177"/>
      <c r="F44" s="165"/>
      <c r="G44" s="165"/>
      <c r="H44" s="165"/>
      <c r="I44" s="165"/>
      <c r="J44" s="76" t="str">
        <f>IF(AND('MATRIZ DE RIESGOS '!$Y$64="Baja",'MATRIZ DE RIESGOS '!$AA$64="Leve"),CONCATENATE("R9C",'MATRIZ DE RIESGOS '!$O$64),"")</f>
        <v/>
      </c>
      <c r="K44" s="77" t="str">
        <f>IF(AND('MATRIZ DE RIESGOS '!$Y$65="Baja",'MATRIZ DE RIESGOS '!$AA$65="Leve"),CONCATENATE("R9C",'MATRIZ DE RIESGOS '!$O$65),"")</f>
        <v/>
      </c>
      <c r="L44" s="77" t="str">
        <f>IF(AND('MATRIZ DE RIESGOS '!$Y$66="Baja",'MATRIZ DE RIESGOS '!$AA$66="Leve"),CONCATENATE("R9C",'MATRIZ DE RIESGOS '!$O$66),"")</f>
        <v/>
      </c>
      <c r="M44" s="77" t="str">
        <f>IF(AND('MATRIZ DE RIESGOS '!$Y$67="Baja",'MATRIZ DE RIESGOS '!$AA$67="Leve"),CONCATENATE("R9C",'MATRIZ DE RIESGOS '!$O$67),"")</f>
        <v/>
      </c>
      <c r="N44" s="77" t="str">
        <f>IF(AND('MATRIZ DE RIESGOS '!$Y$68="Baja",'MATRIZ DE RIESGOS '!$AA$68="Leve"),CONCATENATE("R9C",'MATRIZ DE RIESGOS '!$O$68),"")</f>
        <v/>
      </c>
      <c r="O44" s="78" t="str">
        <f>IF(AND('MATRIZ DE RIESGOS '!$Y$69="Baja",'MATRIZ DE RIESGOS '!$AA$69="Leve"),CONCATENATE("R9C",'MATRIZ DE RIESGOS '!$O$69),"")</f>
        <v/>
      </c>
      <c r="P44" s="67" t="str">
        <f>IF(AND('MATRIZ DE RIESGOS '!$Y$64="Baja",'MATRIZ DE RIESGOS '!$AA$64="Menor"),CONCATENATE("R9C",'MATRIZ DE RIESGOS '!$O$64),"")</f>
        <v/>
      </c>
      <c r="Q44" s="68" t="str">
        <f>IF(AND('MATRIZ DE RIESGOS '!$Y$65="Baja",'MATRIZ DE RIESGOS '!$AA$65="Menor"),CONCATENATE("R9C",'MATRIZ DE RIESGOS '!$O$65),"")</f>
        <v/>
      </c>
      <c r="R44" s="68" t="str">
        <f>IF(AND('MATRIZ DE RIESGOS '!$Y$66="Baja",'MATRIZ DE RIESGOS '!$AA$66="Menor"),CONCATENATE("R9C",'MATRIZ DE RIESGOS '!$O$66),"")</f>
        <v/>
      </c>
      <c r="S44" s="68" t="str">
        <f>IF(AND('MATRIZ DE RIESGOS '!$Y$67="Baja",'MATRIZ DE RIESGOS '!$AA$67="Menor"),CONCATENATE("R9C",'MATRIZ DE RIESGOS '!$O$67),"")</f>
        <v/>
      </c>
      <c r="T44" s="68" t="str">
        <f>IF(AND('MATRIZ DE RIESGOS '!$Y$68="Baja",'MATRIZ DE RIESGOS '!$AA$68="Menor"),CONCATENATE("R9C",'MATRIZ DE RIESGOS '!$O$68),"")</f>
        <v/>
      </c>
      <c r="U44" s="69" t="str">
        <f>IF(AND('MATRIZ DE RIESGOS '!$Y$69="Baja",'MATRIZ DE RIESGOS '!$AA$69="Menor"),CONCATENATE("R9C",'MATRIZ DE RIESGOS '!$O$69),"")</f>
        <v/>
      </c>
      <c r="V44" s="67" t="str">
        <f>IF(AND('MATRIZ DE RIESGOS '!$Y$64="Baja",'MATRIZ DE RIESGOS '!$AA$64="Moderado"),CONCATENATE("R9C",'MATRIZ DE RIESGOS '!$O$64),"")</f>
        <v/>
      </c>
      <c r="W44" s="68" t="str">
        <f>IF(AND('MATRIZ DE RIESGOS '!$Y$65="Baja",'MATRIZ DE RIESGOS '!$AA$65="Moderado"),CONCATENATE("R9C",'MATRIZ DE RIESGOS '!$O$65),"")</f>
        <v/>
      </c>
      <c r="X44" s="68" t="str">
        <f>IF(AND('MATRIZ DE RIESGOS '!$Y$66="Baja",'MATRIZ DE RIESGOS '!$AA$66="Moderado"),CONCATENATE("R9C",'MATRIZ DE RIESGOS '!$O$66),"")</f>
        <v/>
      </c>
      <c r="Y44" s="68" t="str">
        <f>IF(AND('MATRIZ DE RIESGOS '!$Y$67="Baja",'MATRIZ DE RIESGOS '!$AA$67="Moderado"),CONCATENATE("R9C",'MATRIZ DE RIESGOS '!$O$67),"")</f>
        <v/>
      </c>
      <c r="Z44" s="68" t="str">
        <f>IF(AND('MATRIZ DE RIESGOS '!$Y$68="Baja",'MATRIZ DE RIESGOS '!$AA$68="Moderado"),CONCATENATE("R9C",'MATRIZ DE RIESGOS '!$O$68),"")</f>
        <v/>
      </c>
      <c r="AA44" s="69" t="str">
        <f>IF(AND('MATRIZ DE RIESGOS '!$Y$69="Baja",'MATRIZ DE RIESGOS '!$AA$69="Moderado"),CONCATENATE("R9C",'MATRIZ DE RIESGOS '!$O$69),"")</f>
        <v/>
      </c>
      <c r="AB44" s="52" t="str">
        <f>IF(AND('MATRIZ DE RIESGOS '!$Y$64="Baja",'MATRIZ DE RIESGOS '!$AA$64="Mayor"),CONCATENATE("R9C",'MATRIZ DE RIESGOS '!$O$64),"")</f>
        <v/>
      </c>
      <c r="AC44" s="53" t="str">
        <f>IF(AND('MATRIZ DE RIESGOS '!$Y$65="Baja",'MATRIZ DE RIESGOS '!$AA$65="Mayor"),CONCATENATE("R9C",'MATRIZ DE RIESGOS '!$O$65),"")</f>
        <v/>
      </c>
      <c r="AD44" s="53" t="str">
        <f>IF(AND('MATRIZ DE RIESGOS '!$Y$66="Baja",'MATRIZ DE RIESGOS '!$AA$66="Mayor"),CONCATENATE("R9C",'MATRIZ DE RIESGOS '!$O$66),"")</f>
        <v/>
      </c>
      <c r="AE44" s="53" t="str">
        <f>IF(AND('MATRIZ DE RIESGOS '!$Y$67="Baja",'MATRIZ DE RIESGOS '!$AA$67="Mayor"),CONCATENATE("R9C",'MATRIZ DE RIESGOS '!$O$67),"")</f>
        <v/>
      </c>
      <c r="AF44" s="53" t="str">
        <f>IF(AND('MATRIZ DE RIESGOS '!$Y$68="Baja",'MATRIZ DE RIESGOS '!$AA$68="Mayor"),CONCATENATE("R9C",'MATRIZ DE RIESGOS '!$O$68),"")</f>
        <v/>
      </c>
      <c r="AG44" s="54" t="str">
        <f>IF(AND('MATRIZ DE RIESGOS '!$Y$69="Baja",'MATRIZ DE RIESGOS '!$AA$69="Mayor"),CONCATENATE("R9C",'MATRIZ DE RIESGOS '!$O$69),"")</f>
        <v/>
      </c>
      <c r="AH44" s="55" t="str">
        <f>IF(AND('MATRIZ DE RIESGOS '!$Y$64="Baja",'MATRIZ DE RIESGOS '!$AA$64="Catastrófico"),CONCATENATE("R9C",'MATRIZ DE RIESGOS '!$O$64),"")</f>
        <v/>
      </c>
      <c r="AI44" s="56" t="str">
        <f>IF(AND('MATRIZ DE RIESGOS '!$Y$65="Baja",'MATRIZ DE RIESGOS '!$AA$65="Catastrófico"),CONCATENATE("R9C",'MATRIZ DE RIESGOS '!$O$65),"")</f>
        <v/>
      </c>
      <c r="AJ44" s="56" t="str">
        <f>IF(AND('MATRIZ DE RIESGOS '!$Y$66="Baja",'MATRIZ DE RIESGOS '!$AA$66="Catastrófico"),CONCATENATE("R9C",'MATRIZ DE RIESGOS '!$O$66),"")</f>
        <v/>
      </c>
      <c r="AK44" s="56" t="str">
        <f>IF(AND('MATRIZ DE RIESGOS '!$Y$67="Baja",'MATRIZ DE RIESGOS '!$AA$67="Catastrófico"),CONCATENATE("R9C",'MATRIZ DE RIESGOS '!$O$67),"")</f>
        <v/>
      </c>
      <c r="AL44" s="56" t="str">
        <f>IF(AND('MATRIZ DE RIESGOS '!$Y$68="Baja",'MATRIZ DE RIESGOS '!$AA$68="Catastrófico"),CONCATENATE("R9C",'MATRIZ DE RIESGOS '!$O$68),"")</f>
        <v/>
      </c>
      <c r="AM44" s="57" t="str">
        <f>IF(AND('MATRIZ DE RIESGOS '!$Y$69="Baja",'MATRIZ DE RIESGOS '!$AA$69="Catastrófico"),CONCATENATE("R9C",'MATRIZ DE RIESGOS '!$O$69),"")</f>
        <v/>
      </c>
      <c r="AN44" s="1"/>
      <c r="AO44" s="244"/>
      <c r="AP44" s="165"/>
      <c r="AQ44" s="165"/>
      <c r="AR44" s="165"/>
      <c r="AS44" s="165"/>
      <c r="AT44" s="245"/>
      <c r="AU44" s="1"/>
      <c r="AV44" s="1"/>
      <c r="AW44" s="1"/>
      <c r="AX44" s="1"/>
      <c r="AY44" s="1"/>
      <c r="AZ44" s="1"/>
      <c r="BA44" s="1"/>
      <c r="BB44" s="1"/>
      <c r="BC44" s="1"/>
      <c r="BD44" s="1"/>
      <c r="BE44" s="1"/>
      <c r="BF44" s="1"/>
      <c r="BG44" s="1"/>
      <c r="BH44" s="1"/>
      <c r="BI44" s="1"/>
    </row>
    <row r="45" spans="1:61" ht="15.75" customHeight="1" x14ac:dyDescent="0.25">
      <c r="A45" s="1"/>
      <c r="B45" s="258"/>
      <c r="C45" s="165"/>
      <c r="D45" s="166"/>
      <c r="E45" s="236"/>
      <c r="F45" s="240"/>
      <c r="G45" s="240"/>
      <c r="H45" s="240"/>
      <c r="I45" s="240"/>
      <c r="J45" s="79" t="str">
        <f>IF(AND('MATRIZ DE RIESGOS '!$Y$70="Baja",'MATRIZ DE RIESGOS '!$AA$70="Leve"),CONCATENATE("R10C",'MATRIZ DE RIESGOS '!$O$70),"")</f>
        <v/>
      </c>
      <c r="K45" s="80" t="str">
        <f>IF(AND('MATRIZ DE RIESGOS '!$Y$71="Baja",'MATRIZ DE RIESGOS '!$AA$71="Leve"),CONCATENATE("R10C",'MATRIZ DE RIESGOS '!$O$71),"")</f>
        <v/>
      </c>
      <c r="L45" s="80" t="str">
        <f>IF(AND('MATRIZ DE RIESGOS '!$Y$72="Baja",'MATRIZ DE RIESGOS '!$AA$72="Leve"),CONCATENATE("R10C",'MATRIZ DE RIESGOS '!$O$72),"")</f>
        <v/>
      </c>
      <c r="M45" s="80" t="str">
        <f>IF(AND('MATRIZ DE RIESGOS '!$Y$73="Baja",'MATRIZ DE RIESGOS '!$AA$73="Leve"),CONCATENATE("R10C",'MATRIZ DE RIESGOS '!$O$73),"")</f>
        <v/>
      </c>
      <c r="N45" s="80" t="str">
        <f>IF(AND('MATRIZ DE RIESGOS '!$Y$74="Baja",'MATRIZ DE RIESGOS '!$AA$74="Leve"),CONCATENATE("R10C",'MATRIZ DE RIESGOS '!$O$74),"")</f>
        <v/>
      </c>
      <c r="O45" s="81" t="str">
        <f>IF(AND('MATRIZ DE RIESGOS '!$Y$75="Baja",'MATRIZ DE RIESGOS '!$AA$75="Leve"),CONCATENATE("R10C",'MATRIZ DE RIESGOS '!$O$75),"")</f>
        <v/>
      </c>
      <c r="P45" s="67" t="str">
        <f>IF(AND('MATRIZ DE RIESGOS '!$Y$70="Baja",'MATRIZ DE RIESGOS '!$AA$70="Menor"),CONCATENATE("R10C",'MATRIZ DE RIESGOS '!$O$70),"")</f>
        <v/>
      </c>
      <c r="Q45" s="68" t="str">
        <f>IF(AND('MATRIZ DE RIESGOS '!$Y$71="Baja",'MATRIZ DE RIESGOS '!$AA$71="Menor"),CONCATENATE("R10C",'MATRIZ DE RIESGOS '!$O$71),"")</f>
        <v/>
      </c>
      <c r="R45" s="68" t="str">
        <f>IF(AND('MATRIZ DE RIESGOS '!$Y$72="Baja",'MATRIZ DE RIESGOS '!$AA$72="Menor"),CONCATENATE("R10C",'MATRIZ DE RIESGOS '!$O$72),"")</f>
        <v/>
      </c>
      <c r="S45" s="68" t="str">
        <f>IF(AND('MATRIZ DE RIESGOS '!$Y$73="Baja",'MATRIZ DE RIESGOS '!$AA$73="Menor"),CONCATENATE("R10C",'MATRIZ DE RIESGOS '!$O$73),"")</f>
        <v/>
      </c>
      <c r="T45" s="68" t="str">
        <f>IF(AND('MATRIZ DE RIESGOS '!$Y$74="Baja",'MATRIZ DE RIESGOS '!$AA$74="Menor"),CONCATENATE("R10C",'MATRIZ DE RIESGOS '!$O$74),"")</f>
        <v/>
      </c>
      <c r="U45" s="69" t="str">
        <f>IF(AND('MATRIZ DE RIESGOS '!$Y$75="Baja",'MATRIZ DE RIESGOS '!$AA$75="Menor"),CONCATENATE("R10C",'MATRIZ DE RIESGOS '!$O$75),"")</f>
        <v/>
      </c>
      <c r="V45" s="70" t="str">
        <f>IF(AND('MATRIZ DE RIESGOS '!$Y$70="Baja",'MATRIZ DE RIESGOS '!$AA$70="Moderado"),CONCATENATE("R10C",'MATRIZ DE RIESGOS '!$O$70),"")</f>
        <v/>
      </c>
      <c r="W45" s="71" t="str">
        <f>IF(AND('MATRIZ DE RIESGOS '!$Y$71="Baja",'MATRIZ DE RIESGOS '!$AA$71="Moderado"),CONCATENATE("R10C",'MATRIZ DE RIESGOS '!$O$71),"")</f>
        <v/>
      </c>
      <c r="X45" s="71" t="str">
        <f>IF(AND('MATRIZ DE RIESGOS '!$Y$72="Baja",'MATRIZ DE RIESGOS '!$AA$72="Moderado"),CONCATENATE("R10C",'MATRIZ DE RIESGOS '!$O$72),"")</f>
        <v/>
      </c>
      <c r="Y45" s="71" t="str">
        <f>IF(AND('MATRIZ DE RIESGOS '!$Y$73="Baja",'MATRIZ DE RIESGOS '!$AA$73="Moderado"),CONCATENATE("R10C",'MATRIZ DE RIESGOS '!$O$73),"")</f>
        <v/>
      </c>
      <c r="Z45" s="71" t="str">
        <f>IF(AND('MATRIZ DE RIESGOS '!$Y$74="Baja",'MATRIZ DE RIESGOS '!$AA$74="Moderado"),CONCATENATE("R10C",'MATRIZ DE RIESGOS '!$O$74),"")</f>
        <v/>
      </c>
      <c r="AA45" s="72" t="str">
        <f>IF(AND('MATRIZ DE RIESGOS '!$Y$75="Baja",'MATRIZ DE RIESGOS '!$AA$75="Moderado"),CONCATENATE("R10C",'MATRIZ DE RIESGOS '!$O$75),"")</f>
        <v/>
      </c>
      <c r="AB45" s="58" t="str">
        <f>IF(AND('MATRIZ DE RIESGOS '!$Y$70="Baja",'MATRIZ DE RIESGOS '!$AA$70="Mayor"),CONCATENATE("R10C",'MATRIZ DE RIESGOS '!$O$70),"")</f>
        <v/>
      </c>
      <c r="AC45" s="59" t="str">
        <f>IF(AND('MATRIZ DE RIESGOS '!$Y$71="Baja",'MATRIZ DE RIESGOS '!$AA$71="Mayor"),CONCATENATE("R10C",'MATRIZ DE RIESGOS '!$O$71),"")</f>
        <v/>
      </c>
      <c r="AD45" s="59" t="str">
        <f>IF(AND('MATRIZ DE RIESGOS '!$Y$72="Baja",'MATRIZ DE RIESGOS '!$AA$72="Mayor"),CONCATENATE("R10C",'MATRIZ DE RIESGOS '!$O$72),"")</f>
        <v/>
      </c>
      <c r="AE45" s="59" t="str">
        <f>IF(AND('MATRIZ DE RIESGOS '!$Y$73="Baja",'MATRIZ DE RIESGOS '!$AA$73="Mayor"),CONCATENATE("R10C",'MATRIZ DE RIESGOS '!$O$73),"")</f>
        <v/>
      </c>
      <c r="AF45" s="59" t="str">
        <f>IF(AND('MATRIZ DE RIESGOS '!$Y$74="Baja",'MATRIZ DE RIESGOS '!$AA$74="Mayor"),CONCATENATE("R10C",'MATRIZ DE RIESGOS '!$O$74),"")</f>
        <v/>
      </c>
      <c r="AG45" s="60" t="str">
        <f>IF(AND('MATRIZ DE RIESGOS '!$Y$75="Baja",'MATRIZ DE RIESGOS '!$AA$75="Mayor"),CONCATENATE("R10C",'MATRIZ DE RIESGOS '!$O$75),"")</f>
        <v/>
      </c>
      <c r="AH45" s="61" t="str">
        <f>IF(AND('MATRIZ DE RIESGOS '!$Y$70="Baja",'MATRIZ DE RIESGOS '!$AA$70="Catastrófico"),CONCATENATE("R10C",'MATRIZ DE RIESGOS '!$O$70),"")</f>
        <v/>
      </c>
      <c r="AI45" s="62" t="str">
        <f>IF(AND('MATRIZ DE RIESGOS '!$Y$71="Baja",'MATRIZ DE RIESGOS '!$AA$71="Catastrófico"),CONCATENATE("R10C",'MATRIZ DE RIESGOS '!$O$71),"")</f>
        <v/>
      </c>
      <c r="AJ45" s="62" t="str">
        <f>IF(AND('MATRIZ DE RIESGOS '!$Y$72="Baja",'MATRIZ DE RIESGOS '!$AA$72="Catastrófico"),CONCATENATE("R10C",'MATRIZ DE RIESGOS '!$O$72),"")</f>
        <v/>
      </c>
      <c r="AK45" s="62" t="str">
        <f>IF(AND('MATRIZ DE RIESGOS '!$Y$73="Baja",'MATRIZ DE RIESGOS '!$AA$73="Catastrófico"),CONCATENATE("R10C",'MATRIZ DE RIESGOS '!$O$73),"")</f>
        <v/>
      </c>
      <c r="AL45" s="62" t="str">
        <f>IF(AND('MATRIZ DE RIESGOS '!$Y$74="Baja",'MATRIZ DE RIESGOS '!$AA$74="Catastrófico"),CONCATENATE("R10C",'MATRIZ DE RIESGOS '!$O$74),"")</f>
        <v/>
      </c>
      <c r="AM45" s="63" t="str">
        <f>IF(AND('MATRIZ DE RIESGOS '!$Y$75="Baja",'MATRIZ DE RIESGOS '!$AA$75="Catastrófico"),CONCATENATE("R10C",'MATRIZ DE RIESGOS '!$O$75),"")</f>
        <v/>
      </c>
      <c r="AN45" s="1"/>
      <c r="AO45" s="246"/>
      <c r="AP45" s="247"/>
      <c r="AQ45" s="247"/>
      <c r="AR45" s="247"/>
      <c r="AS45" s="247"/>
      <c r="AT45" s="248"/>
    </row>
    <row r="46" spans="1:61" ht="46.5" customHeight="1" x14ac:dyDescent="0.35">
      <c r="A46" s="1"/>
      <c r="B46" s="258"/>
      <c r="C46" s="165"/>
      <c r="D46" s="166"/>
      <c r="E46" s="263" t="s">
        <v>123</v>
      </c>
      <c r="F46" s="239"/>
      <c r="G46" s="239"/>
      <c r="H46" s="239"/>
      <c r="I46" s="223"/>
      <c r="J46" s="73" t="str">
        <f ca="1">IF(AND('MATRIZ DE RIESGOS '!$Y$10="Muy Baja",'MATRIZ DE RIESGOS '!$AA$10="Leve"),CONCATENATE("R1C",'MATRIZ DE RIESGOS '!$O$10),"")</f>
        <v/>
      </c>
      <c r="K46" s="74" t="str">
        <f ca="1">IF(AND('MATRIZ DE RIESGOS '!$Y$11="Muy Baja",'MATRIZ DE RIESGOS '!$AA$11="Leve"),CONCATENATE("R1C",'MATRIZ DE RIESGOS '!$O$11),"")</f>
        <v/>
      </c>
      <c r="L46" s="74" t="str">
        <f ca="1">IF(AND('MATRIZ DE RIESGOS '!$Y$12="Muy Baja",'MATRIZ DE RIESGOS '!$AA$12="Leve"),CONCATENATE("R1C",'MATRIZ DE RIESGOS '!$O$12),"")</f>
        <v/>
      </c>
      <c r="M46" s="74" t="str">
        <f ca="1">IF(AND('MATRIZ DE RIESGOS '!$Y$13="Muy Baja",'MATRIZ DE RIESGOS '!$AA$13="Leve"),CONCATENATE("R1C",'MATRIZ DE RIESGOS '!$O$13),"")</f>
        <v/>
      </c>
      <c r="N46" s="74" t="str">
        <f ca="1">IF(AND('MATRIZ DE RIESGOS '!$Y$14="Muy Baja",'MATRIZ DE RIESGOS '!$AA$14="Leve"),CONCATENATE("R1C",'MATRIZ DE RIESGOS '!$O$14),"")</f>
        <v/>
      </c>
      <c r="O46" s="75" t="str">
        <f ca="1">IF(AND('MATRIZ DE RIESGOS '!$Y$17="Muy Baja",'MATRIZ DE RIESGOS '!$AA$17="Leve"),CONCATENATE("R1C",'MATRIZ DE RIESGOS '!$O$17),"")</f>
        <v/>
      </c>
      <c r="P46" s="73" t="str">
        <f ca="1">IF(AND('MATRIZ DE RIESGOS '!$Y$10="Muy Baja",'MATRIZ DE RIESGOS '!$AA$10="Menor"),CONCATENATE("R1C",'MATRIZ DE RIESGOS '!$O$10),"")</f>
        <v/>
      </c>
      <c r="Q46" s="74" t="str">
        <f ca="1">IF(AND('MATRIZ DE RIESGOS '!$Y$11="Muy Baja",'MATRIZ DE RIESGOS '!$AA$11="Menor"),CONCATENATE("R1C",'MATRIZ DE RIESGOS '!$O$11),"")</f>
        <v/>
      </c>
      <c r="R46" s="74" t="str">
        <f ca="1">IF(AND('MATRIZ DE RIESGOS '!$Y$12="Muy Baja",'MATRIZ DE RIESGOS '!$AA$12="Menor"),CONCATENATE("R1C",'MATRIZ DE RIESGOS '!$O$12),"")</f>
        <v/>
      </c>
      <c r="S46" s="74" t="str">
        <f ca="1">IF(AND('MATRIZ DE RIESGOS '!$Y$13="Muy Baja",'MATRIZ DE RIESGOS '!$AA$13="Menor"),CONCATENATE("R1C",'MATRIZ DE RIESGOS '!$O$13),"")</f>
        <v/>
      </c>
      <c r="T46" s="74" t="str">
        <f ca="1">IF(AND('MATRIZ DE RIESGOS '!$Y$14="Muy Baja",'MATRIZ DE RIESGOS '!$AA$14="Menor"),CONCATENATE("R1C",'MATRIZ DE RIESGOS '!$O$14),"")</f>
        <v/>
      </c>
      <c r="U46" s="75" t="str">
        <f ca="1">IF(AND('MATRIZ DE RIESGOS '!$Y$17="Muy Baja",'MATRIZ DE RIESGOS '!$AA$17="Menor"),CONCATENATE("R1C",'MATRIZ DE RIESGOS '!$O$17),"")</f>
        <v/>
      </c>
      <c r="V46" s="64" t="str">
        <f ca="1">IF(AND('MATRIZ DE RIESGOS '!$Y$10="Muy Baja",'MATRIZ DE RIESGOS '!$AA$10="Moderado"),CONCATENATE("R1C",'MATRIZ DE RIESGOS '!$O$10),"")</f>
        <v/>
      </c>
      <c r="W46" s="82" t="str">
        <f ca="1">IF(AND('MATRIZ DE RIESGOS '!$Y$11="Muy Baja",'MATRIZ DE RIESGOS '!$AA$11="Moderado"),CONCATENATE("R1C",'MATRIZ DE RIESGOS '!$O$11),"")</f>
        <v/>
      </c>
      <c r="X46" s="65" t="str">
        <f ca="1">IF(AND('MATRIZ DE RIESGOS '!$Y$12="Muy Baja",'MATRIZ DE RIESGOS '!$AA$12="Moderado"),CONCATENATE("R1C",'MATRIZ DE RIESGOS '!$O$12),"")</f>
        <v/>
      </c>
      <c r="Y46" s="65" t="str">
        <f ca="1">IF(AND('MATRIZ DE RIESGOS '!$Y$13="Muy Baja",'MATRIZ DE RIESGOS '!$AA$13="Moderado"),CONCATENATE("R1C",'MATRIZ DE RIESGOS '!$O$13),"")</f>
        <v/>
      </c>
      <c r="Z46" s="65" t="str">
        <f ca="1">IF(AND('MATRIZ DE RIESGOS '!$Y$14="Muy Baja",'MATRIZ DE RIESGOS '!$AA$14="Moderado"),CONCATENATE("R1C",'MATRIZ DE RIESGOS '!$O$14),"")</f>
        <v>R1C5</v>
      </c>
      <c r="AA46" s="66" t="str">
        <f ca="1">IF(AND('MATRIZ DE RIESGOS '!$Y$17="Muy Baja",'MATRIZ DE RIESGOS '!$AA$17="Moderado"),CONCATENATE("R1C",'MATRIZ DE RIESGOS '!$O$17),"")</f>
        <v>R1C8</v>
      </c>
      <c r="AB46" s="46" t="str">
        <f ca="1">IF(AND('MATRIZ DE RIESGOS '!$Y$10="Muy Baja",'MATRIZ DE RIESGOS '!$AA$10="Mayor"),CONCATENATE("R1C",'MATRIZ DE RIESGOS '!$O$10),"")</f>
        <v/>
      </c>
      <c r="AC46" s="47" t="str">
        <f ca="1">IF(AND('MATRIZ DE RIESGOS '!$Y$11="Muy Baja",'MATRIZ DE RIESGOS '!$AA$11="Mayor"),CONCATENATE("R1C",'MATRIZ DE RIESGOS '!$O$11),"")</f>
        <v/>
      </c>
      <c r="AD46" s="47" t="str">
        <f ca="1">IF(AND('MATRIZ DE RIESGOS '!$Y$12="Muy Baja",'MATRIZ DE RIESGOS '!$AA$12="Mayor"),CONCATENATE("R1C",'MATRIZ DE RIESGOS '!$O$12),"")</f>
        <v/>
      </c>
      <c r="AE46" s="47" t="str">
        <f ca="1">IF(AND('MATRIZ DE RIESGOS '!$Y$13="Muy Baja",'MATRIZ DE RIESGOS '!$AA$13="Mayor"),CONCATENATE("R1C",'MATRIZ DE RIESGOS '!$O$13),"")</f>
        <v/>
      </c>
      <c r="AF46" s="47" t="str">
        <f ca="1">IF(AND('MATRIZ DE RIESGOS '!$Y$14="Muy Baja",'MATRIZ DE RIESGOS '!$AA$14="Mayor"),CONCATENATE("R1C",'MATRIZ DE RIESGOS '!$O$14),"")</f>
        <v/>
      </c>
      <c r="AG46" s="48" t="str">
        <f ca="1">IF(AND('MATRIZ DE RIESGOS '!$Y$17="Muy Baja",'MATRIZ DE RIESGOS '!$AA$17="Mayor"),CONCATENATE("R1C",'MATRIZ DE RIESGOS '!$O$17),"")</f>
        <v/>
      </c>
      <c r="AH46" s="49" t="str">
        <f ca="1">IF(AND('MATRIZ DE RIESGOS '!$Y$10="Muy Baja",'MATRIZ DE RIESGOS '!$AA$10="Catastrófico"),CONCATENATE("R1C",'MATRIZ DE RIESGOS '!$O$10),"")</f>
        <v/>
      </c>
      <c r="AI46" s="50" t="str">
        <f ca="1">IF(AND('MATRIZ DE RIESGOS '!$Y$11="Muy Baja",'MATRIZ DE RIESGOS '!$AA$11="Catastrófico"),CONCATENATE("R1C",'MATRIZ DE RIESGOS '!$O$11),"")</f>
        <v/>
      </c>
      <c r="AJ46" s="50" t="str">
        <f ca="1">IF(AND('MATRIZ DE RIESGOS '!$Y$12="Muy Baja",'MATRIZ DE RIESGOS '!$AA$12="Catastrófico"),CONCATENATE("R1C",'MATRIZ DE RIESGOS '!$O$12),"")</f>
        <v/>
      </c>
      <c r="AK46" s="50" t="str">
        <f ca="1">IF(AND('MATRIZ DE RIESGOS '!$Y$13="Muy Baja",'MATRIZ DE RIESGOS '!$AA$13="Catastrófico"),CONCATENATE("R1C",'MATRIZ DE RIESGOS '!$O$13),"")</f>
        <v/>
      </c>
      <c r="AL46" s="50" t="str">
        <f ca="1">IF(AND('MATRIZ DE RIESGOS '!$Y$14="Muy Baja",'MATRIZ DE RIESGOS '!$AA$14="Catastrófico"),CONCATENATE("R1C",'MATRIZ DE RIESGOS '!$O$14),"")</f>
        <v/>
      </c>
      <c r="AM46" s="51" t="str">
        <f ca="1">IF(AND('MATRIZ DE RIESGOS '!$Y$17="Muy Baja",'MATRIZ DE RIESGOS '!$AA$17="Catastrófico"),CONCATENATE("R1C",'MATRIZ DE RIESGOS '!$O$17),"")</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258"/>
      <c r="C47" s="165"/>
      <c r="D47" s="166"/>
      <c r="E47" s="177"/>
      <c r="F47" s="165"/>
      <c r="G47" s="165"/>
      <c r="H47" s="165"/>
      <c r="I47" s="166"/>
      <c r="J47" s="76" t="str">
        <f ca="1">IF(AND('MATRIZ DE RIESGOS '!$Y$18="Muy Baja",'MATRIZ DE RIESGOS '!$AA$18="Leve"),CONCATENATE("R2C",'MATRIZ DE RIESGOS '!$O$18),"")</f>
        <v/>
      </c>
      <c r="K47" s="77" t="str">
        <f ca="1">IF(AND('MATRIZ DE RIESGOS '!$Y$19="Muy Baja",'MATRIZ DE RIESGOS '!$AA$19="Leve"),CONCATENATE("R2C",'MATRIZ DE RIESGOS '!$O$19),"")</f>
        <v/>
      </c>
      <c r="L47" s="77" t="str">
        <f ca="1">IF(AND('MATRIZ DE RIESGOS '!$Y$20="Muy Baja",'MATRIZ DE RIESGOS '!$AA$20="Leve"),CONCATENATE("R2C",'MATRIZ DE RIESGOS '!$O$20),"")</f>
        <v/>
      </c>
      <c r="M47" s="77" t="str">
        <f ca="1">IF(AND('MATRIZ DE RIESGOS '!$Y$21="Muy Baja",'MATRIZ DE RIESGOS '!$AA$21="Leve"),CONCATENATE("R2C",'MATRIZ DE RIESGOS '!$O$21),"")</f>
        <v/>
      </c>
      <c r="N47" s="77" t="str">
        <f ca="1">IF(AND('MATRIZ DE RIESGOS '!$Y$22="Muy Baja",'MATRIZ DE RIESGOS '!$AA$22="Leve"),CONCATENATE("R2C",'MATRIZ DE RIESGOS '!$O$22),"")</f>
        <v/>
      </c>
      <c r="O47" s="78" t="str">
        <f>IF(AND('MATRIZ DE RIESGOS '!$Y$26="Muy Baja",'MATRIZ DE RIESGOS '!$AA$26="Leve"),CONCATENATE("R2C",'MATRIZ DE RIESGOS '!$O$26),"")</f>
        <v/>
      </c>
      <c r="P47" s="76" t="str">
        <f ca="1">IF(AND('MATRIZ DE RIESGOS '!$Y$18="Muy Baja",'MATRIZ DE RIESGOS '!$AA$18="Menor"),CONCATENATE("R2C",'MATRIZ DE RIESGOS '!$O$18),"")</f>
        <v/>
      </c>
      <c r="Q47" s="77" t="str">
        <f ca="1">IF(AND('MATRIZ DE RIESGOS '!$Y$19="Muy Baja",'MATRIZ DE RIESGOS '!$AA$19="Menor"),CONCATENATE("R2C",'MATRIZ DE RIESGOS '!$O$19),"")</f>
        <v/>
      </c>
      <c r="R47" s="77" t="str">
        <f ca="1">IF(AND('MATRIZ DE RIESGOS '!$Y$20="Muy Baja",'MATRIZ DE RIESGOS '!$AA$20="Menor"),CONCATENATE("R2C",'MATRIZ DE RIESGOS '!$O$20),"")</f>
        <v/>
      </c>
      <c r="S47" s="77" t="str">
        <f ca="1">IF(AND('MATRIZ DE RIESGOS '!$Y$21="Muy Baja",'MATRIZ DE RIESGOS '!$AA$21="Menor"),CONCATENATE("R2C",'MATRIZ DE RIESGOS '!$O$21),"")</f>
        <v/>
      </c>
      <c r="T47" s="77" t="str">
        <f ca="1">IF(AND('MATRIZ DE RIESGOS '!$Y$22="Muy Baja",'MATRIZ DE RIESGOS '!$AA$22="Menor"),CONCATENATE("R2C",'MATRIZ DE RIESGOS '!$O$22),"")</f>
        <v/>
      </c>
      <c r="U47" s="78" t="str">
        <f>IF(AND('MATRIZ DE RIESGOS '!$Y$26="Muy Baja",'MATRIZ DE RIESGOS '!$AA$26="Menor"),CONCATENATE("R2C",'MATRIZ DE RIESGOS '!$O$26),"")</f>
        <v/>
      </c>
      <c r="V47" s="67" t="str">
        <f ca="1">IF(AND('MATRIZ DE RIESGOS '!$Y$18="Muy Baja",'MATRIZ DE RIESGOS '!$AA$18="Moderado"),CONCATENATE("R2C",'MATRIZ DE RIESGOS '!$O$18),"")</f>
        <v/>
      </c>
      <c r="W47" s="68" t="str">
        <f ca="1">IF(AND('MATRIZ DE RIESGOS '!$Y$19="Muy Baja",'MATRIZ DE RIESGOS '!$AA$19="Moderado"),CONCATENATE("R2C",'MATRIZ DE RIESGOS '!$O$19),"")</f>
        <v/>
      </c>
      <c r="X47" s="68" t="str">
        <f ca="1">IF(AND('MATRIZ DE RIESGOS '!$Y$20="Muy Baja",'MATRIZ DE RIESGOS '!$AA$20="Moderado"),CONCATENATE("R2C",'MATRIZ DE RIESGOS '!$O$20),"")</f>
        <v>R2C3</v>
      </c>
      <c r="Y47" s="68" t="str">
        <f ca="1">IF(AND('MATRIZ DE RIESGOS '!$Y$21="Muy Baja",'MATRIZ DE RIESGOS '!$AA$21="Moderado"),CONCATENATE("R2C",'MATRIZ DE RIESGOS '!$O$21),"")</f>
        <v>R2C4</v>
      </c>
      <c r="Z47" s="68" t="str">
        <f ca="1">IF(AND('MATRIZ DE RIESGOS '!$Y$22="Muy Baja",'MATRIZ DE RIESGOS '!$AA$22="Moderado"),CONCATENATE("R2C",'MATRIZ DE RIESGOS '!$O$22),"")</f>
        <v>R2C5</v>
      </c>
      <c r="AA47" s="69" t="str">
        <f>IF(AND('MATRIZ DE RIESGOS '!$Y$26="Muy Baja",'MATRIZ DE RIESGOS '!$AA$26="Moderado"),CONCATENATE("R2C",'MATRIZ DE RIESGOS '!$O$26),"")</f>
        <v/>
      </c>
      <c r="AB47" s="52" t="str">
        <f ca="1">IF(AND('MATRIZ DE RIESGOS '!$Y$18="Muy Baja",'MATRIZ DE RIESGOS '!$AA$18="Mayor"),CONCATENATE("R2C",'MATRIZ DE RIESGOS '!$O$18),"")</f>
        <v/>
      </c>
      <c r="AC47" s="53" t="str">
        <f ca="1">IF(AND('MATRIZ DE RIESGOS '!$Y$19="Muy Baja",'MATRIZ DE RIESGOS '!$AA$19="Mayor"),CONCATENATE("R2C",'MATRIZ DE RIESGOS '!$O$19),"")</f>
        <v/>
      </c>
      <c r="AD47" s="53" t="str">
        <f ca="1">IF(AND('MATRIZ DE RIESGOS '!$Y$20="Muy Baja",'MATRIZ DE RIESGOS '!$AA$20="Mayor"),CONCATENATE("R2C",'MATRIZ DE RIESGOS '!$O$20),"")</f>
        <v/>
      </c>
      <c r="AE47" s="53" t="str">
        <f ca="1">IF(AND('MATRIZ DE RIESGOS '!$Y$21="Muy Baja",'MATRIZ DE RIESGOS '!$AA$21="Mayor"),CONCATENATE("R2C",'MATRIZ DE RIESGOS '!$O$21),"")</f>
        <v/>
      </c>
      <c r="AF47" s="53" t="str">
        <f ca="1">IF(AND('MATRIZ DE RIESGOS '!$Y$22="Muy Baja",'MATRIZ DE RIESGOS '!$AA$22="Mayor"),CONCATENATE("R2C",'MATRIZ DE RIESGOS '!$O$22),"")</f>
        <v/>
      </c>
      <c r="AG47" s="54" t="str">
        <f>IF(AND('MATRIZ DE RIESGOS '!$Y$26="Muy Baja",'MATRIZ DE RIESGOS '!$AA$26="Mayor"),CONCATENATE("R2C",'MATRIZ DE RIESGOS '!$O$26),"")</f>
        <v/>
      </c>
      <c r="AH47" s="55" t="str">
        <f ca="1">IF(AND('MATRIZ DE RIESGOS '!$Y$18="Muy Baja",'MATRIZ DE RIESGOS '!$AA$18="Catastrófico"),CONCATENATE("R2C",'MATRIZ DE RIESGOS '!$O$18),"")</f>
        <v/>
      </c>
      <c r="AI47" s="56" t="str">
        <f ca="1">IF(AND('MATRIZ DE RIESGOS '!$Y$19="Muy Baja",'MATRIZ DE RIESGOS '!$AA$19="Catastrófico"),CONCATENATE("R2C",'MATRIZ DE RIESGOS '!$O$19),"")</f>
        <v/>
      </c>
      <c r="AJ47" s="56" t="str">
        <f ca="1">IF(AND('MATRIZ DE RIESGOS '!$Y$20="Muy Baja",'MATRIZ DE RIESGOS '!$AA$20="Catastrófico"),CONCATENATE("R2C",'MATRIZ DE RIESGOS '!$O$20),"")</f>
        <v/>
      </c>
      <c r="AK47" s="56" t="str">
        <f ca="1">IF(AND('MATRIZ DE RIESGOS '!$Y$21="Muy Baja",'MATRIZ DE RIESGOS '!$AA$21="Catastrófico"),CONCATENATE("R2C",'MATRIZ DE RIESGOS '!$O$21),"")</f>
        <v/>
      </c>
      <c r="AL47" s="56" t="str">
        <f ca="1">IF(AND('MATRIZ DE RIESGOS '!$Y$22="Muy Baja",'MATRIZ DE RIESGOS '!$AA$22="Catastrófico"),CONCATENATE("R2C",'MATRIZ DE RIESGOS '!$O$22),"")</f>
        <v/>
      </c>
      <c r="AM47" s="57" t="str">
        <f>IF(AND('MATRIZ DE RIESGOS '!$Y$26="Muy Baja",'MATRIZ DE RIESGOS '!$AA$26="Catastrófico"),CONCATENATE("R2C",'MATRIZ DE RIESGOS '!$O$26),"")</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258"/>
      <c r="C48" s="165"/>
      <c r="D48" s="166"/>
      <c r="E48" s="177"/>
      <c r="F48" s="165"/>
      <c r="G48" s="165"/>
      <c r="H48" s="165"/>
      <c r="I48" s="166"/>
      <c r="J48" s="76" t="str">
        <f ca="1">IF(AND('MATRIZ DE RIESGOS '!$Y$27="Muy Baja",'MATRIZ DE RIESGOS '!$AA$27="Leve"),CONCATENATE("R3C",'MATRIZ DE RIESGOS '!$O$27),"")</f>
        <v/>
      </c>
      <c r="K48" s="77" t="str">
        <f ca="1">IF(AND('MATRIZ DE RIESGOS '!$Y$28="Muy Baja",'MATRIZ DE RIESGOS '!$AA$28="Leve"),CONCATENATE("R3C",'MATRIZ DE RIESGOS '!$O$28),"")</f>
        <v/>
      </c>
      <c r="L48" s="77" t="str">
        <f ca="1">IF(AND('MATRIZ DE RIESGOS '!$Y$29="Muy Baja",'MATRIZ DE RIESGOS '!$AA$29="Leve"),CONCATENATE("R3C",'MATRIZ DE RIESGOS '!$O$29),"")</f>
        <v/>
      </c>
      <c r="M48" s="77" t="str">
        <f>IF(AND('MATRIZ DE RIESGOS '!$Y$30="Muy Baja",'MATRIZ DE RIESGOS '!$AA$30="Leve"),CONCATENATE("R3C",'MATRIZ DE RIESGOS '!$O$30),"")</f>
        <v/>
      </c>
      <c r="N48" s="77" t="str">
        <f>IF(AND('MATRIZ DE RIESGOS '!$Y$31="Muy Baja",'MATRIZ DE RIESGOS '!$AA$31="Leve"),CONCATENATE("R3C",'MATRIZ DE RIESGOS '!$O$31),"")</f>
        <v/>
      </c>
      <c r="O48" s="78" t="str">
        <f>IF(AND('MATRIZ DE RIESGOS '!$Y$32="Muy Baja",'MATRIZ DE RIESGOS '!$AA$32="Leve"),CONCATENATE("R3C",'MATRIZ DE RIESGOS '!$O$32),"")</f>
        <v/>
      </c>
      <c r="P48" s="76" t="str">
        <f ca="1">IF(AND('MATRIZ DE RIESGOS '!$Y$27="Muy Baja",'MATRIZ DE RIESGOS '!$AA$27="Menor"),CONCATENATE("R3C",'MATRIZ DE RIESGOS '!$O$27),"")</f>
        <v/>
      </c>
      <c r="Q48" s="77" t="str">
        <f ca="1">IF(AND('MATRIZ DE RIESGOS '!$Y$28="Muy Baja",'MATRIZ DE RIESGOS '!$AA$28="Menor"),CONCATENATE("R3C",'MATRIZ DE RIESGOS '!$O$28),"")</f>
        <v/>
      </c>
      <c r="R48" s="77" t="str">
        <f ca="1">IF(AND('MATRIZ DE RIESGOS '!$Y$29="Muy Baja",'MATRIZ DE RIESGOS '!$AA$29="Menor"),CONCATENATE("R3C",'MATRIZ DE RIESGOS '!$O$29),"")</f>
        <v/>
      </c>
      <c r="S48" s="77" t="str">
        <f>IF(AND('MATRIZ DE RIESGOS '!$Y$30="Muy Baja",'MATRIZ DE RIESGOS '!$AA$30="Menor"),CONCATENATE("R3C",'MATRIZ DE RIESGOS '!$O$30),"")</f>
        <v/>
      </c>
      <c r="T48" s="77" t="str">
        <f>IF(AND('MATRIZ DE RIESGOS '!$Y$31="Muy Baja",'MATRIZ DE RIESGOS '!$AA$31="Menor"),CONCATENATE("R3C",'MATRIZ DE RIESGOS '!$O$31),"")</f>
        <v/>
      </c>
      <c r="U48" s="78" t="str">
        <f>IF(AND('MATRIZ DE RIESGOS '!$Y$32="Muy Baja",'MATRIZ DE RIESGOS '!$AA$32="Menor"),CONCATENATE("R3C",'MATRIZ DE RIESGOS '!$O$32),"")</f>
        <v/>
      </c>
      <c r="V48" s="67" t="str">
        <f ca="1">IF(AND('MATRIZ DE RIESGOS '!$Y$27="Muy Baja",'MATRIZ DE RIESGOS '!$AA$27="Moderado"),CONCATENATE("R3C",'MATRIZ DE RIESGOS '!$O$27),"")</f>
        <v/>
      </c>
      <c r="W48" s="68" t="str">
        <f ca="1">IF(AND('MATRIZ DE RIESGOS '!$Y$28="Muy Baja",'MATRIZ DE RIESGOS '!$AA$28="Moderado"),CONCATENATE("R3C",'MATRIZ DE RIESGOS '!$O$28),"")</f>
        <v/>
      </c>
      <c r="X48" s="68" t="str">
        <f ca="1">IF(AND('MATRIZ DE RIESGOS '!$Y$29="Muy Baja",'MATRIZ DE RIESGOS '!$AA$29="Moderado"),CONCATENATE("R3C",'MATRIZ DE RIESGOS '!$O$29),"")</f>
        <v/>
      </c>
      <c r="Y48" s="68" t="str">
        <f>IF(AND('MATRIZ DE RIESGOS '!$Y$30="Muy Baja",'MATRIZ DE RIESGOS '!$AA$30="Moderado"),CONCATENATE("R3C",'MATRIZ DE RIESGOS '!$O$30),"")</f>
        <v/>
      </c>
      <c r="Z48" s="68" t="str">
        <f>IF(AND('MATRIZ DE RIESGOS '!$Y$31="Muy Baja",'MATRIZ DE RIESGOS '!$AA$31="Moderado"),CONCATENATE("R3C",'MATRIZ DE RIESGOS '!$O$31),"")</f>
        <v/>
      </c>
      <c r="AA48" s="69" t="str">
        <f>IF(AND('MATRIZ DE RIESGOS '!$Y$32="Muy Baja",'MATRIZ DE RIESGOS '!$AA$32="Moderado"),CONCATENATE("R3C",'MATRIZ DE RIESGOS '!$O$32),"")</f>
        <v/>
      </c>
      <c r="AB48" s="52" t="str">
        <f ca="1">IF(AND('MATRIZ DE RIESGOS '!$Y$27="Muy Baja",'MATRIZ DE RIESGOS '!$AA$27="Mayor"),CONCATENATE("R3C",'MATRIZ DE RIESGOS '!$O$27),"")</f>
        <v/>
      </c>
      <c r="AC48" s="53" t="str">
        <f ca="1">IF(AND('MATRIZ DE RIESGOS '!$Y$28="Muy Baja",'MATRIZ DE RIESGOS '!$AA$28="Mayor"),CONCATENATE("R3C",'MATRIZ DE RIESGOS '!$O$28),"")</f>
        <v/>
      </c>
      <c r="AD48" s="53" t="str">
        <f ca="1">IF(AND('MATRIZ DE RIESGOS '!$Y$29="Muy Baja",'MATRIZ DE RIESGOS '!$AA$29="Mayor"),CONCATENATE("R3C",'MATRIZ DE RIESGOS '!$O$29),"")</f>
        <v/>
      </c>
      <c r="AE48" s="53" t="str">
        <f>IF(AND('MATRIZ DE RIESGOS '!$Y$30="Muy Baja",'MATRIZ DE RIESGOS '!$AA$30="Mayor"),CONCATENATE("R3C",'MATRIZ DE RIESGOS '!$O$30),"")</f>
        <v/>
      </c>
      <c r="AF48" s="53" t="str">
        <f>IF(AND('MATRIZ DE RIESGOS '!$Y$31="Muy Baja",'MATRIZ DE RIESGOS '!$AA$31="Mayor"),CONCATENATE("R3C",'MATRIZ DE RIESGOS '!$O$31),"")</f>
        <v/>
      </c>
      <c r="AG48" s="54" t="str">
        <f>IF(AND('MATRIZ DE RIESGOS '!$Y$32="Muy Baja",'MATRIZ DE RIESGOS '!$AA$32="Mayor"),CONCATENATE("R3C",'MATRIZ DE RIESGOS '!$O$32),"")</f>
        <v/>
      </c>
      <c r="AH48" s="55" t="str">
        <f ca="1">IF(AND('MATRIZ DE RIESGOS '!$Y$27="Muy Baja",'MATRIZ DE RIESGOS '!$AA$27="Catastrófico"),CONCATENATE("R3C",'MATRIZ DE RIESGOS '!$O$27),"")</f>
        <v/>
      </c>
      <c r="AI48" s="56" t="str">
        <f ca="1">IF(AND('MATRIZ DE RIESGOS '!$Y$28="Muy Baja",'MATRIZ DE RIESGOS '!$AA$28="Catastrófico"),CONCATENATE("R3C",'MATRIZ DE RIESGOS '!$O$28),"")</f>
        <v/>
      </c>
      <c r="AJ48" s="56" t="str">
        <f ca="1">IF(AND('MATRIZ DE RIESGOS '!$Y$29="Muy Baja",'MATRIZ DE RIESGOS '!$AA$29="Catastrófico"),CONCATENATE("R3C",'MATRIZ DE RIESGOS '!$O$29),"")</f>
        <v/>
      </c>
      <c r="AK48" s="56" t="str">
        <f>IF(AND('MATRIZ DE RIESGOS '!$Y$30="Muy Baja",'MATRIZ DE RIESGOS '!$AA$30="Catastrófico"),CONCATENATE("R3C",'MATRIZ DE RIESGOS '!$O$30),"")</f>
        <v/>
      </c>
      <c r="AL48" s="56" t="str">
        <f>IF(AND('MATRIZ DE RIESGOS '!$Y$31="Muy Baja",'MATRIZ DE RIESGOS '!$AA$31="Catastrófico"),CONCATENATE("R3C",'MATRIZ DE RIESGOS '!$O$31),"")</f>
        <v/>
      </c>
      <c r="AM48" s="57" t="str">
        <f>IF(AND('MATRIZ DE RIESGOS '!$Y$32="Muy Baja",'MATRIZ DE RIESGOS '!$AA$32="Catastrófico"),CONCATENATE("R3C",'MATRIZ DE RIESGOS '!$O$32),"")</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258"/>
      <c r="C49" s="165"/>
      <c r="D49" s="166"/>
      <c r="E49" s="177"/>
      <c r="F49" s="165"/>
      <c r="G49" s="165"/>
      <c r="H49" s="165"/>
      <c r="I49" s="166"/>
      <c r="J49" s="76" t="str">
        <f ca="1">IF(AND('MATRIZ DE RIESGOS '!$Y$33="Muy Baja",'MATRIZ DE RIESGOS '!$AA$33="Leve"),CONCATENATE("R4C",'MATRIZ DE RIESGOS '!$O$33),"")</f>
        <v/>
      </c>
      <c r="K49" s="77" t="str">
        <f ca="1">IF(AND('MATRIZ DE RIESGOS '!$Y$34="Muy Baja",'MATRIZ DE RIESGOS '!$AA$34="Leve"),CONCATENATE("R4C",'MATRIZ DE RIESGOS '!$O$34),"")</f>
        <v/>
      </c>
      <c r="L49" s="77" t="str">
        <f ca="1">IF(AND('MATRIZ DE RIESGOS '!$Y$35="Muy Baja",'MATRIZ DE RIESGOS '!$AA$35="Leve"),CONCATENATE("R4C",'MATRIZ DE RIESGOS '!$O$35),"")</f>
        <v/>
      </c>
      <c r="M49" s="77" t="str">
        <f ca="1">IF(AND('MATRIZ DE RIESGOS '!$Y$36="Muy Baja",'MATRIZ DE RIESGOS '!$AA$36="Leve"),CONCATENATE("R4C",'MATRIZ DE RIESGOS '!$O$36),"")</f>
        <v/>
      </c>
      <c r="N49" s="77" t="str">
        <f ca="1">IF(AND('MATRIZ DE RIESGOS '!$Y$37="Muy Baja",'MATRIZ DE RIESGOS '!$AA$37="Leve"),CONCATENATE("R4C",'MATRIZ DE RIESGOS '!$O$37),"")</f>
        <v/>
      </c>
      <c r="O49" s="78" t="str">
        <f>IF(AND('MATRIZ DE RIESGOS '!$Y$39="Muy Baja",'MATRIZ DE RIESGOS '!$AA$39="Leve"),CONCATENATE("R4C",'MATRIZ DE RIESGOS '!$O$39),"")</f>
        <v/>
      </c>
      <c r="P49" s="76" t="str">
        <f ca="1">IF(AND('MATRIZ DE RIESGOS '!$Y$33="Muy Baja",'MATRIZ DE RIESGOS '!$AA$33="Menor"),CONCATENATE("R4C",'MATRIZ DE RIESGOS '!$O$33),"")</f>
        <v/>
      </c>
      <c r="Q49" s="77" t="str">
        <f ca="1">IF(AND('MATRIZ DE RIESGOS '!$Y$34="Muy Baja",'MATRIZ DE RIESGOS '!$AA$34="Menor"),CONCATENATE("R4C",'MATRIZ DE RIESGOS '!$O$34),"")</f>
        <v/>
      </c>
      <c r="R49" s="77" t="str">
        <f ca="1">IF(AND('MATRIZ DE RIESGOS '!$Y$35="Muy Baja",'MATRIZ DE RIESGOS '!$AA$35="Menor"),CONCATENATE("R4C",'MATRIZ DE RIESGOS '!$O$35),"")</f>
        <v/>
      </c>
      <c r="S49" s="77" t="str">
        <f ca="1">IF(AND('MATRIZ DE RIESGOS '!$Y$36="Muy Baja",'MATRIZ DE RIESGOS '!$AA$36="Menor"),CONCATENATE("R4C",'MATRIZ DE RIESGOS '!$O$36),"")</f>
        <v/>
      </c>
      <c r="T49" s="77" t="str">
        <f ca="1">IF(AND('MATRIZ DE RIESGOS '!$Y$37="Muy Baja",'MATRIZ DE RIESGOS '!$AA$37="Menor"),CONCATENATE("R4C",'MATRIZ DE RIESGOS '!$O$37),"")</f>
        <v/>
      </c>
      <c r="U49" s="78" t="str">
        <f>IF(AND('MATRIZ DE RIESGOS '!$Y$39="Muy Baja",'MATRIZ DE RIESGOS '!$AA$39="Menor"),CONCATENATE("R4C",'MATRIZ DE RIESGOS '!$O$39),"")</f>
        <v/>
      </c>
      <c r="V49" s="67" t="str">
        <f ca="1">IF(AND('MATRIZ DE RIESGOS '!$Y$33="Muy Baja",'MATRIZ DE RIESGOS '!$AA$33="Moderado"),CONCATENATE("R4C",'MATRIZ DE RIESGOS '!$O$33),"")</f>
        <v/>
      </c>
      <c r="W49" s="68" t="str">
        <f ca="1">IF(AND('MATRIZ DE RIESGOS '!$Y$34="Muy Baja",'MATRIZ DE RIESGOS '!$AA$34="Moderado"),CONCATENATE("R4C",'MATRIZ DE RIESGOS '!$O$34),"")</f>
        <v/>
      </c>
      <c r="X49" s="68" t="str">
        <f ca="1">IF(AND('MATRIZ DE RIESGOS '!$Y$35="Muy Baja",'MATRIZ DE RIESGOS '!$AA$35="Moderado"),CONCATENATE("R4C",'MATRIZ DE RIESGOS '!$O$35),"")</f>
        <v/>
      </c>
      <c r="Y49" s="68" t="str">
        <f ca="1">IF(AND('MATRIZ DE RIESGOS '!$Y$36="Muy Baja",'MATRIZ DE RIESGOS '!$AA$36="Moderado"),CONCATENATE("R4C",'MATRIZ DE RIESGOS '!$O$36),"")</f>
        <v/>
      </c>
      <c r="Z49" s="68" t="str">
        <f ca="1">IF(AND('MATRIZ DE RIESGOS '!$Y$37="Muy Baja",'MATRIZ DE RIESGOS '!$AA$37="Moderado"),CONCATENATE("R4C",'MATRIZ DE RIESGOS '!$O$37),"")</f>
        <v/>
      </c>
      <c r="AA49" s="69" t="str">
        <f>IF(AND('MATRIZ DE RIESGOS '!$Y$39="Muy Baja",'MATRIZ DE RIESGOS '!$AA$39="Moderado"),CONCATENATE("R4C",'MATRIZ DE RIESGOS '!$O$39),"")</f>
        <v/>
      </c>
      <c r="AB49" s="52" t="str">
        <f ca="1">IF(AND('MATRIZ DE RIESGOS '!$Y$33="Muy Baja",'MATRIZ DE RIESGOS '!$AA$33="Mayor"),CONCATENATE("R4C",'MATRIZ DE RIESGOS '!$O$33),"")</f>
        <v/>
      </c>
      <c r="AC49" s="53" t="str">
        <f ca="1">IF(AND('MATRIZ DE RIESGOS '!$Y$34="Muy Baja",'MATRIZ DE RIESGOS '!$AA$34="Mayor"),CONCATENATE("R4C",'MATRIZ DE RIESGOS '!$O$34),"")</f>
        <v/>
      </c>
      <c r="AD49" s="53" t="str">
        <f ca="1">IF(AND('MATRIZ DE RIESGOS '!$Y$35="Muy Baja",'MATRIZ DE RIESGOS '!$AA$35="Mayor"),CONCATENATE("R4C",'MATRIZ DE RIESGOS '!$O$35),"")</f>
        <v>R4C3</v>
      </c>
      <c r="AE49" s="53" t="str">
        <f ca="1">IF(AND('MATRIZ DE RIESGOS '!$Y$36="Muy Baja",'MATRIZ DE RIESGOS '!$AA$36="Mayor"),CONCATENATE("R4C",'MATRIZ DE RIESGOS '!$O$36),"")</f>
        <v>R4C4</v>
      </c>
      <c r="AF49" s="53" t="str">
        <f ca="1">IF(AND('MATRIZ DE RIESGOS '!$Y$37="Muy Baja",'MATRIZ DE RIESGOS '!$AA$37="Mayor"),CONCATENATE("R4C",'MATRIZ DE RIESGOS '!$O$37),"")</f>
        <v>R4C5</v>
      </c>
      <c r="AG49" s="54" t="str">
        <f>IF(AND('MATRIZ DE RIESGOS '!$Y$39="Muy Baja",'MATRIZ DE RIESGOS '!$AA$39="Mayor"),CONCATENATE("R4C",'MATRIZ DE RIESGOS '!$O$39),"")</f>
        <v/>
      </c>
      <c r="AH49" s="55" t="str">
        <f ca="1">IF(AND('MATRIZ DE RIESGOS '!$Y$33="Muy Baja",'MATRIZ DE RIESGOS '!$AA$33="Catastrófico"),CONCATENATE("R4C",'MATRIZ DE RIESGOS '!$O$33),"")</f>
        <v/>
      </c>
      <c r="AI49" s="56" t="str">
        <f ca="1">IF(AND('MATRIZ DE RIESGOS '!$Y$34="Muy Baja",'MATRIZ DE RIESGOS '!$AA$34="Catastrófico"),CONCATENATE("R4C",'MATRIZ DE RIESGOS '!$O$34),"")</f>
        <v/>
      </c>
      <c r="AJ49" s="56" t="str">
        <f ca="1">IF(AND('MATRIZ DE RIESGOS '!$Y$35="Muy Baja",'MATRIZ DE RIESGOS '!$AA$35="Catastrófico"),CONCATENATE("R4C",'MATRIZ DE RIESGOS '!$O$35),"")</f>
        <v/>
      </c>
      <c r="AK49" s="56" t="str">
        <f ca="1">IF(AND('MATRIZ DE RIESGOS '!$Y$36="Muy Baja",'MATRIZ DE RIESGOS '!$AA$36="Catastrófico"),CONCATENATE("R4C",'MATRIZ DE RIESGOS '!$O$36),"")</f>
        <v/>
      </c>
      <c r="AL49" s="56" t="str">
        <f ca="1">IF(AND('MATRIZ DE RIESGOS '!$Y$37="Muy Baja",'MATRIZ DE RIESGOS '!$AA$37="Catastrófico"),CONCATENATE("R4C",'MATRIZ DE RIESGOS '!$O$37),"")</f>
        <v/>
      </c>
      <c r="AM49" s="57" t="str">
        <f>IF(AND('MATRIZ DE RIESGOS '!$Y$39="Muy Baja",'MATRIZ DE RIESGOS '!$AA$39="Catastrófico"),CONCATENATE("R4C",'MATRIZ DE RIESGOS '!$O$39),"")</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258"/>
      <c r="C50" s="165"/>
      <c r="D50" s="166"/>
      <c r="E50" s="177"/>
      <c r="F50" s="165"/>
      <c r="G50" s="165"/>
      <c r="H50" s="165"/>
      <c r="I50" s="166"/>
      <c r="J50" s="76" t="str">
        <f ca="1">IF(AND('MATRIZ DE RIESGOS '!$Y$40="Muy Baja",'MATRIZ DE RIESGOS '!$AA$40="Leve"),CONCATENATE("R5C",'MATRIZ DE RIESGOS '!$O$40),"")</f>
        <v/>
      </c>
      <c r="K50" s="77" t="str">
        <f ca="1">IF(AND('MATRIZ DE RIESGOS '!$Y$41="Muy Baja",'MATRIZ DE RIESGOS '!$AA$41="Leve"),CONCATENATE("R5C",'MATRIZ DE RIESGOS '!$O$41),"")</f>
        <v/>
      </c>
      <c r="L50" s="77" t="str">
        <f ca="1">IF(AND('MATRIZ DE RIESGOS '!$Y$42="Muy Baja",'MATRIZ DE RIESGOS '!$AA$42="Leve"),CONCATENATE("R5C",'MATRIZ DE RIESGOS '!$O$42),"")</f>
        <v/>
      </c>
      <c r="M50" s="77" t="str">
        <f ca="1">IF(AND('MATRIZ DE RIESGOS '!$Y$43="Muy Baja",'MATRIZ DE RIESGOS '!$AA$43="Leve"),CONCATENATE("R5C",'MATRIZ DE RIESGOS '!$O$43),"")</f>
        <v/>
      </c>
      <c r="N50" s="77" t="str">
        <f>IF(AND('MATRIZ DE RIESGOS '!$Y$44="Muy Baja",'MATRIZ DE RIESGOS '!$AA$44="Leve"),CONCATENATE("R5C",'MATRIZ DE RIESGOS '!$O$44),"")</f>
        <v/>
      </c>
      <c r="O50" s="78" t="str">
        <f>IF(AND('MATRIZ DE RIESGOS '!$Y$45="Muy Baja",'MATRIZ DE RIESGOS '!$AA$45="Leve"),CONCATENATE("R5C",'MATRIZ DE RIESGOS '!$O$45),"")</f>
        <v/>
      </c>
      <c r="P50" s="76" t="str">
        <f ca="1">IF(AND('MATRIZ DE RIESGOS '!$Y$40="Muy Baja",'MATRIZ DE RIESGOS '!$AA$40="Menor"),CONCATENATE("R5C",'MATRIZ DE RIESGOS '!$O$40),"")</f>
        <v/>
      </c>
      <c r="Q50" s="77" t="str">
        <f ca="1">IF(AND('MATRIZ DE RIESGOS '!$Y$41="Muy Baja",'MATRIZ DE RIESGOS '!$AA$41="Menor"),CONCATENATE("R5C",'MATRIZ DE RIESGOS '!$O$41),"")</f>
        <v/>
      </c>
      <c r="R50" s="77" t="str">
        <f ca="1">IF(AND('MATRIZ DE RIESGOS '!$Y$42="Muy Baja",'MATRIZ DE RIESGOS '!$AA$42="Menor"),CONCATENATE("R5C",'MATRIZ DE RIESGOS '!$O$42),"")</f>
        <v/>
      </c>
      <c r="S50" s="77" t="str">
        <f ca="1">IF(AND('MATRIZ DE RIESGOS '!$Y$43="Muy Baja",'MATRIZ DE RIESGOS '!$AA$43="Menor"),CONCATENATE("R5C",'MATRIZ DE RIESGOS '!$O$43),"")</f>
        <v/>
      </c>
      <c r="T50" s="77" t="str">
        <f>IF(AND('MATRIZ DE RIESGOS '!$Y$44="Muy Baja",'MATRIZ DE RIESGOS '!$AA$44="Menor"),CONCATENATE("R5C",'MATRIZ DE RIESGOS '!$O$44),"")</f>
        <v/>
      </c>
      <c r="U50" s="78" t="str">
        <f>IF(AND('MATRIZ DE RIESGOS '!$Y$45="Muy Baja",'MATRIZ DE RIESGOS '!$AA$45="Menor"),CONCATENATE("R5C",'MATRIZ DE RIESGOS '!$O$45),"")</f>
        <v/>
      </c>
      <c r="V50" s="67" t="str">
        <f ca="1">IF(AND('MATRIZ DE RIESGOS '!$Y$40="Muy Baja",'MATRIZ DE RIESGOS '!$AA$40="Moderado"),CONCATENATE("R5C",'MATRIZ DE RIESGOS '!$O$40),"")</f>
        <v/>
      </c>
      <c r="W50" s="68" t="str">
        <f ca="1">IF(AND('MATRIZ DE RIESGOS '!$Y$41="Muy Baja",'MATRIZ DE RIESGOS '!$AA$41="Moderado"),CONCATENATE("R5C",'MATRIZ DE RIESGOS '!$O$41),"")</f>
        <v/>
      </c>
      <c r="X50" s="68" t="str">
        <f ca="1">IF(AND('MATRIZ DE RIESGOS '!$Y$42="Muy Baja",'MATRIZ DE RIESGOS '!$AA$42="Moderado"),CONCATENATE("R5C",'MATRIZ DE RIESGOS '!$O$42),"")</f>
        <v/>
      </c>
      <c r="Y50" s="68" t="str">
        <f ca="1">IF(AND('MATRIZ DE RIESGOS '!$Y$43="Muy Baja",'MATRIZ DE RIESGOS '!$AA$43="Moderado"),CONCATENATE("R5C",'MATRIZ DE RIESGOS '!$O$43),"")</f>
        <v>R5C4</v>
      </c>
      <c r="Z50" s="68" t="str">
        <f>IF(AND('MATRIZ DE RIESGOS '!$Y$44="Muy Baja",'MATRIZ DE RIESGOS '!$AA$44="Moderado"),CONCATENATE("R5C",'MATRIZ DE RIESGOS '!$O$44),"")</f>
        <v/>
      </c>
      <c r="AA50" s="69" t="str">
        <f>IF(AND('MATRIZ DE RIESGOS '!$Y$45="Muy Baja",'MATRIZ DE RIESGOS '!$AA$45="Moderado"),CONCATENATE("R5C",'MATRIZ DE RIESGOS '!$O$45),"")</f>
        <v/>
      </c>
      <c r="AB50" s="52" t="str">
        <f ca="1">IF(AND('MATRIZ DE RIESGOS '!$Y$40="Muy Baja",'MATRIZ DE RIESGOS '!$AA$40="Mayor"),CONCATENATE("R5C",'MATRIZ DE RIESGOS '!$O$40),"")</f>
        <v/>
      </c>
      <c r="AC50" s="53" t="str">
        <f ca="1">IF(AND('MATRIZ DE RIESGOS '!$Y$41="Muy Baja",'MATRIZ DE RIESGOS '!$AA$41="Mayor"),CONCATENATE("R5C",'MATRIZ DE RIESGOS '!$O$41),"")</f>
        <v/>
      </c>
      <c r="AD50" s="53" t="str">
        <f ca="1">IF(AND('MATRIZ DE RIESGOS '!$Y$42="Muy Baja",'MATRIZ DE RIESGOS '!$AA$42="Mayor"),CONCATENATE("R5C",'MATRIZ DE RIESGOS '!$O$42),"")</f>
        <v/>
      </c>
      <c r="AE50" s="53" t="str">
        <f ca="1">IF(AND('MATRIZ DE RIESGOS '!$Y$43="Muy Baja",'MATRIZ DE RIESGOS '!$AA$43="Mayor"),CONCATENATE("R5C",'MATRIZ DE RIESGOS '!$O$43),"")</f>
        <v/>
      </c>
      <c r="AF50" s="53" t="str">
        <f>IF(AND('MATRIZ DE RIESGOS '!$Y$44="Muy Baja",'MATRIZ DE RIESGOS '!$AA$44="Mayor"),CONCATENATE("R5C",'MATRIZ DE RIESGOS '!$O$44),"")</f>
        <v/>
      </c>
      <c r="AG50" s="54" t="str">
        <f>IF(AND('MATRIZ DE RIESGOS '!$Y$45="Muy Baja",'MATRIZ DE RIESGOS '!$AA$45="Mayor"),CONCATENATE("R5C",'MATRIZ DE RIESGOS '!$O$45),"")</f>
        <v/>
      </c>
      <c r="AH50" s="55" t="str">
        <f ca="1">IF(AND('MATRIZ DE RIESGOS '!$Y$40="Muy Baja",'MATRIZ DE RIESGOS '!$AA$40="Catastrófico"),CONCATENATE("R5C",'MATRIZ DE RIESGOS '!$O$40),"")</f>
        <v/>
      </c>
      <c r="AI50" s="56" t="str">
        <f ca="1">IF(AND('MATRIZ DE RIESGOS '!$Y$41="Muy Baja",'MATRIZ DE RIESGOS '!$AA$41="Catastrófico"),CONCATENATE("R5C",'MATRIZ DE RIESGOS '!$O$41),"")</f>
        <v/>
      </c>
      <c r="AJ50" s="56" t="str">
        <f ca="1">IF(AND('MATRIZ DE RIESGOS '!$Y$42="Muy Baja",'MATRIZ DE RIESGOS '!$AA$42="Catastrófico"),CONCATENATE("R5C",'MATRIZ DE RIESGOS '!$O$42),"")</f>
        <v/>
      </c>
      <c r="AK50" s="56" t="str">
        <f ca="1">IF(AND('MATRIZ DE RIESGOS '!$Y$43="Muy Baja",'MATRIZ DE RIESGOS '!$AA$43="Catastrófico"),CONCATENATE("R5C",'MATRIZ DE RIESGOS '!$O$43),"")</f>
        <v/>
      </c>
      <c r="AL50" s="56" t="str">
        <f>IF(AND('MATRIZ DE RIESGOS '!$Y$44="Muy Baja",'MATRIZ DE RIESGOS '!$AA$44="Catastrófico"),CONCATENATE("R5C",'MATRIZ DE RIESGOS '!$O$44),"")</f>
        <v/>
      </c>
      <c r="AM50" s="57" t="str">
        <f>IF(AND('MATRIZ DE RIESGOS '!$Y$45="Muy Baja",'MATRIZ DE RIESGOS '!$AA$45="Catastrófico"),CONCATENATE("R5C",'MATRIZ DE RIESGOS '!$O$45),"")</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258"/>
      <c r="C51" s="165"/>
      <c r="D51" s="166"/>
      <c r="E51" s="177"/>
      <c r="F51" s="165"/>
      <c r="G51" s="165"/>
      <c r="H51" s="165"/>
      <c r="I51" s="166"/>
      <c r="J51" s="76" t="str">
        <f>IF(AND('MATRIZ DE RIESGOS '!$Y$46="Muy Baja",'MATRIZ DE RIESGOS '!$AA$46="Leve"),CONCATENATE("R6C",'MATRIZ DE RIESGOS '!$O$46),"")</f>
        <v/>
      </c>
      <c r="K51" s="77" t="str">
        <f>IF(AND('MATRIZ DE RIESGOS '!$Y$47="Muy Baja",'MATRIZ DE RIESGOS '!$AA$47="Leve"),CONCATENATE("R6C",'MATRIZ DE RIESGOS '!$O$47),"")</f>
        <v/>
      </c>
      <c r="L51" s="77" t="str">
        <f>IF(AND('MATRIZ DE RIESGOS '!$Y$48="Muy Baja",'MATRIZ DE RIESGOS '!$AA$48="Leve"),CONCATENATE("R6C",'MATRIZ DE RIESGOS '!$O$48),"")</f>
        <v/>
      </c>
      <c r="M51" s="77" t="str">
        <f>IF(AND('MATRIZ DE RIESGOS '!$Y$49="Muy Baja",'MATRIZ DE RIESGOS '!$AA$49="Leve"),CONCATENATE("R6C",'MATRIZ DE RIESGOS '!$O$49),"")</f>
        <v/>
      </c>
      <c r="N51" s="77" t="str">
        <f>IF(AND('MATRIZ DE RIESGOS '!$Y$50="Muy Baja",'MATRIZ DE RIESGOS '!$AA$50="Leve"),CONCATENATE("R6C",'MATRIZ DE RIESGOS '!$O$50),"")</f>
        <v/>
      </c>
      <c r="O51" s="78" t="str">
        <f>IF(AND('MATRIZ DE RIESGOS '!$Y$51="Muy Baja",'MATRIZ DE RIESGOS '!$AA$51="Leve"),CONCATENATE("R6C",'MATRIZ DE RIESGOS '!$O$51),"")</f>
        <v/>
      </c>
      <c r="P51" s="76" t="str">
        <f>IF(AND('MATRIZ DE RIESGOS '!$Y$46="Muy Baja",'MATRIZ DE RIESGOS '!$AA$46="Menor"),CONCATENATE("R6C",'MATRIZ DE RIESGOS '!$O$46),"")</f>
        <v/>
      </c>
      <c r="Q51" s="77" t="str">
        <f>IF(AND('MATRIZ DE RIESGOS '!$Y$47="Muy Baja",'MATRIZ DE RIESGOS '!$AA$47="Menor"),CONCATENATE("R6C",'MATRIZ DE RIESGOS '!$O$47),"")</f>
        <v/>
      </c>
      <c r="R51" s="77" t="str">
        <f>IF(AND('MATRIZ DE RIESGOS '!$Y$48="Muy Baja",'MATRIZ DE RIESGOS '!$AA$48="Menor"),CONCATENATE("R6C",'MATRIZ DE RIESGOS '!$O$48),"")</f>
        <v/>
      </c>
      <c r="S51" s="77" t="str">
        <f>IF(AND('MATRIZ DE RIESGOS '!$Y$49="Muy Baja",'MATRIZ DE RIESGOS '!$AA$49="Menor"),CONCATENATE("R6C",'MATRIZ DE RIESGOS '!$O$49),"")</f>
        <v/>
      </c>
      <c r="T51" s="77" t="str">
        <f>IF(AND('MATRIZ DE RIESGOS '!$Y$50="Muy Baja",'MATRIZ DE RIESGOS '!$AA$50="Menor"),CONCATENATE("R6C",'MATRIZ DE RIESGOS '!$O$50),"")</f>
        <v/>
      </c>
      <c r="U51" s="78" t="str">
        <f>IF(AND('MATRIZ DE RIESGOS '!$Y$51="Muy Baja",'MATRIZ DE RIESGOS '!$AA$51="Menor"),CONCATENATE("R6C",'MATRIZ DE RIESGOS '!$O$51),"")</f>
        <v/>
      </c>
      <c r="V51" s="67" t="str">
        <f>IF(AND('MATRIZ DE RIESGOS '!$Y$46="Muy Baja",'MATRIZ DE RIESGOS '!$AA$46="Moderado"),CONCATENATE("R6C",'MATRIZ DE RIESGOS '!$O$46),"")</f>
        <v/>
      </c>
      <c r="W51" s="68" t="str">
        <f>IF(AND('MATRIZ DE RIESGOS '!$Y$47="Muy Baja",'MATRIZ DE RIESGOS '!$AA$47="Moderado"),CONCATENATE("R6C",'MATRIZ DE RIESGOS '!$O$47),"")</f>
        <v/>
      </c>
      <c r="X51" s="68" t="str">
        <f>IF(AND('MATRIZ DE RIESGOS '!$Y$48="Muy Baja",'MATRIZ DE RIESGOS '!$AA$48="Moderado"),CONCATENATE("R6C",'MATRIZ DE RIESGOS '!$O$48),"")</f>
        <v/>
      </c>
      <c r="Y51" s="68" t="str">
        <f>IF(AND('MATRIZ DE RIESGOS '!$Y$49="Muy Baja",'MATRIZ DE RIESGOS '!$AA$49="Moderado"),CONCATENATE("R6C",'MATRIZ DE RIESGOS '!$O$49),"")</f>
        <v/>
      </c>
      <c r="Z51" s="68" t="str">
        <f>IF(AND('MATRIZ DE RIESGOS '!$Y$50="Muy Baja",'MATRIZ DE RIESGOS '!$AA$50="Moderado"),CONCATENATE("R6C",'MATRIZ DE RIESGOS '!$O$50),"")</f>
        <v/>
      </c>
      <c r="AA51" s="69" t="str">
        <f>IF(AND('MATRIZ DE RIESGOS '!$Y$51="Muy Baja",'MATRIZ DE RIESGOS '!$AA$51="Moderado"),CONCATENATE("R6C",'MATRIZ DE RIESGOS '!$O$51),"")</f>
        <v/>
      </c>
      <c r="AB51" s="52" t="str">
        <f>IF(AND('MATRIZ DE RIESGOS '!$Y$46="Muy Baja",'MATRIZ DE RIESGOS '!$AA$46="Mayor"),CONCATENATE("R6C",'MATRIZ DE RIESGOS '!$O$46),"")</f>
        <v/>
      </c>
      <c r="AC51" s="53" t="str">
        <f>IF(AND('MATRIZ DE RIESGOS '!$Y$47="Muy Baja",'MATRIZ DE RIESGOS '!$AA$47="Mayor"),CONCATENATE("R6C",'MATRIZ DE RIESGOS '!$O$47),"")</f>
        <v/>
      </c>
      <c r="AD51" s="53" t="str">
        <f>IF(AND('MATRIZ DE RIESGOS '!$Y$48="Muy Baja",'MATRIZ DE RIESGOS '!$AA$48="Mayor"),CONCATENATE("R6C",'MATRIZ DE RIESGOS '!$O$48),"")</f>
        <v/>
      </c>
      <c r="AE51" s="53" t="str">
        <f>IF(AND('MATRIZ DE RIESGOS '!$Y$49="Muy Baja",'MATRIZ DE RIESGOS '!$AA$49="Mayor"),CONCATENATE("R6C",'MATRIZ DE RIESGOS '!$O$49),"")</f>
        <v/>
      </c>
      <c r="AF51" s="53" t="str">
        <f>IF(AND('MATRIZ DE RIESGOS '!$Y$50="Muy Baja",'MATRIZ DE RIESGOS '!$AA$50="Mayor"),CONCATENATE("R6C",'MATRIZ DE RIESGOS '!$O$50),"")</f>
        <v/>
      </c>
      <c r="AG51" s="54" t="str">
        <f>IF(AND('MATRIZ DE RIESGOS '!$Y$51="Muy Baja",'MATRIZ DE RIESGOS '!$AA$51="Mayor"),CONCATENATE("R6C",'MATRIZ DE RIESGOS '!$O$51),"")</f>
        <v/>
      </c>
      <c r="AH51" s="55" t="str">
        <f>IF(AND('MATRIZ DE RIESGOS '!$Y$46="Muy Baja",'MATRIZ DE RIESGOS '!$AA$46="Catastrófico"),CONCATENATE("R6C",'MATRIZ DE RIESGOS '!$O$46),"")</f>
        <v/>
      </c>
      <c r="AI51" s="56" t="str">
        <f>IF(AND('MATRIZ DE RIESGOS '!$Y$47="Muy Baja",'MATRIZ DE RIESGOS '!$AA$47="Catastrófico"),CONCATENATE("R6C",'MATRIZ DE RIESGOS '!$O$47),"")</f>
        <v/>
      </c>
      <c r="AJ51" s="56" t="str">
        <f>IF(AND('MATRIZ DE RIESGOS '!$Y$48="Muy Baja",'MATRIZ DE RIESGOS '!$AA$48="Catastrófico"),CONCATENATE("R6C",'MATRIZ DE RIESGOS '!$O$48),"")</f>
        <v/>
      </c>
      <c r="AK51" s="56" t="str">
        <f>IF(AND('MATRIZ DE RIESGOS '!$Y$49="Muy Baja",'MATRIZ DE RIESGOS '!$AA$49="Catastrófico"),CONCATENATE("R6C",'MATRIZ DE RIESGOS '!$O$49),"")</f>
        <v/>
      </c>
      <c r="AL51" s="56" t="str">
        <f>IF(AND('MATRIZ DE RIESGOS '!$Y$50="Muy Baja",'MATRIZ DE RIESGOS '!$AA$50="Catastrófico"),CONCATENATE("R6C",'MATRIZ DE RIESGOS '!$O$50),"")</f>
        <v/>
      </c>
      <c r="AM51" s="57" t="str">
        <f>IF(AND('MATRIZ DE RIESGOS '!$Y$51="Muy Baja",'MATRIZ DE RIESGOS '!$AA$51="Catastrófico"),CONCATENATE("R6C",'MATRIZ DE RIESGOS '!$O$51),"")</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258"/>
      <c r="C52" s="165"/>
      <c r="D52" s="166"/>
      <c r="E52" s="177"/>
      <c r="F52" s="165"/>
      <c r="G52" s="165"/>
      <c r="H52" s="165"/>
      <c r="I52" s="166"/>
      <c r="J52" s="76" t="str">
        <f>IF(AND('MATRIZ DE RIESGOS '!$Y$52="Muy Baja",'MATRIZ DE RIESGOS '!$AA$52="Leve"),CONCATENATE("R7C",'MATRIZ DE RIESGOS '!$O$52),"")</f>
        <v/>
      </c>
      <c r="K52" s="77" t="str">
        <f>IF(AND('MATRIZ DE RIESGOS '!$Y$53="Muy Baja",'MATRIZ DE RIESGOS '!$AA$53="Leve"),CONCATENATE("R7C",'MATRIZ DE RIESGOS '!$O$53),"")</f>
        <v/>
      </c>
      <c r="L52" s="77" t="str">
        <f>IF(AND('MATRIZ DE RIESGOS '!$Y$54="Muy Baja",'MATRIZ DE RIESGOS '!$AA$54="Leve"),CONCATENATE("R7C",'MATRIZ DE RIESGOS '!$O$54),"")</f>
        <v/>
      </c>
      <c r="M52" s="77" t="str">
        <f>IF(AND('MATRIZ DE RIESGOS '!$Y$55="Muy Baja",'MATRIZ DE RIESGOS '!$AA$55="Leve"),CONCATENATE("R7C",'MATRIZ DE RIESGOS '!$O$55),"")</f>
        <v/>
      </c>
      <c r="N52" s="77" t="str">
        <f>IF(AND('MATRIZ DE RIESGOS '!$Y$56="Muy Baja",'MATRIZ DE RIESGOS '!$AA$56="Leve"),CONCATENATE("R7C",'MATRIZ DE RIESGOS '!$O$56),"")</f>
        <v/>
      </c>
      <c r="O52" s="78" t="str">
        <f>IF(AND('MATRIZ DE RIESGOS '!$Y$57="Muy Baja",'MATRIZ DE RIESGOS '!$AA$57="Leve"),CONCATENATE("R7C",'MATRIZ DE RIESGOS '!$O$57),"")</f>
        <v/>
      </c>
      <c r="P52" s="76" t="str">
        <f>IF(AND('MATRIZ DE RIESGOS '!$Y$52="Muy Baja",'MATRIZ DE RIESGOS '!$AA$52="Menor"),CONCATENATE("R7C",'MATRIZ DE RIESGOS '!$O$52),"")</f>
        <v/>
      </c>
      <c r="Q52" s="77" t="str">
        <f>IF(AND('MATRIZ DE RIESGOS '!$Y$53="Muy Baja",'MATRIZ DE RIESGOS '!$AA$53="Menor"),CONCATENATE("R7C",'MATRIZ DE RIESGOS '!$O$53),"")</f>
        <v/>
      </c>
      <c r="R52" s="77" t="str">
        <f>IF(AND('MATRIZ DE RIESGOS '!$Y$54="Muy Baja",'MATRIZ DE RIESGOS '!$AA$54="Menor"),CONCATENATE("R7C",'MATRIZ DE RIESGOS '!$O$54),"")</f>
        <v/>
      </c>
      <c r="S52" s="77" t="str">
        <f>IF(AND('MATRIZ DE RIESGOS '!$Y$55="Muy Baja",'MATRIZ DE RIESGOS '!$AA$55="Menor"),CONCATENATE("R7C",'MATRIZ DE RIESGOS '!$O$55),"")</f>
        <v/>
      </c>
      <c r="T52" s="77" t="str">
        <f>IF(AND('MATRIZ DE RIESGOS '!$Y$56="Muy Baja",'MATRIZ DE RIESGOS '!$AA$56="Menor"),CONCATENATE("R7C",'MATRIZ DE RIESGOS '!$O$56),"")</f>
        <v/>
      </c>
      <c r="U52" s="78" t="str">
        <f>IF(AND('MATRIZ DE RIESGOS '!$Y$57="Muy Baja",'MATRIZ DE RIESGOS '!$AA$57="Menor"),CONCATENATE("R7C",'MATRIZ DE RIESGOS '!$O$57),"")</f>
        <v/>
      </c>
      <c r="V52" s="67" t="str">
        <f>IF(AND('MATRIZ DE RIESGOS '!$Y$52="Muy Baja",'MATRIZ DE RIESGOS '!$AA$52="Moderado"),CONCATENATE("R7C",'MATRIZ DE RIESGOS '!$O$52),"")</f>
        <v/>
      </c>
      <c r="W52" s="68" t="str">
        <f>IF(AND('MATRIZ DE RIESGOS '!$Y$53="Muy Baja",'MATRIZ DE RIESGOS '!$AA$53="Moderado"),CONCATENATE("R7C",'MATRIZ DE RIESGOS '!$O$53),"")</f>
        <v/>
      </c>
      <c r="X52" s="68" t="str">
        <f>IF(AND('MATRIZ DE RIESGOS '!$Y$54="Muy Baja",'MATRIZ DE RIESGOS '!$AA$54="Moderado"),CONCATENATE("R7C",'MATRIZ DE RIESGOS '!$O$54),"")</f>
        <v/>
      </c>
      <c r="Y52" s="68" t="str">
        <f>IF(AND('MATRIZ DE RIESGOS '!$Y$55="Muy Baja",'MATRIZ DE RIESGOS '!$AA$55="Moderado"),CONCATENATE("R7C",'MATRIZ DE RIESGOS '!$O$55),"")</f>
        <v/>
      </c>
      <c r="Z52" s="68" t="str">
        <f>IF(AND('MATRIZ DE RIESGOS '!$Y$56="Muy Baja",'MATRIZ DE RIESGOS '!$AA$56="Moderado"),CONCATENATE("R7C",'MATRIZ DE RIESGOS '!$O$56),"")</f>
        <v/>
      </c>
      <c r="AA52" s="69" t="str">
        <f>IF(AND('MATRIZ DE RIESGOS '!$Y$57="Muy Baja",'MATRIZ DE RIESGOS '!$AA$57="Moderado"),CONCATENATE("R7C",'MATRIZ DE RIESGOS '!$O$57),"")</f>
        <v/>
      </c>
      <c r="AB52" s="52" t="str">
        <f>IF(AND('MATRIZ DE RIESGOS '!$Y$52="Muy Baja",'MATRIZ DE RIESGOS '!$AA$52="Mayor"),CONCATENATE("R7C",'MATRIZ DE RIESGOS '!$O$52),"")</f>
        <v/>
      </c>
      <c r="AC52" s="53" t="str">
        <f>IF(AND('MATRIZ DE RIESGOS '!$Y$53="Muy Baja",'MATRIZ DE RIESGOS '!$AA$53="Mayor"),CONCATENATE("R7C",'MATRIZ DE RIESGOS '!$O$53),"")</f>
        <v/>
      </c>
      <c r="AD52" s="53" t="str">
        <f>IF(AND('MATRIZ DE RIESGOS '!$Y$54="Muy Baja",'MATRIZ DE RIESGOS '!$AA$54="Mayor"),CONCATENATE("R7C",'MATRIZ DE RIESGOS '!$O$54),"")</f>
        <v/>
      </c>
      <c r="AE52" s="53" t="str">
        <f>IF(AND('MATRIZ DE RIESGOS '!$Y$55="Muy Baja",'MATRIZ DE RIESGOS '!$AA$55="Mayor"),CONCATENATE("R7C",'MATRIZ DE RIESGOS '!$O$55),"")</f>
        <v/>
      </c>
      <c r="AF52" s="53" t="str">
        <f>IF(AND('MATRIZ DE RIESGOS '!$Y$56="Muy Baja",'MATRIZ DE RIESGOS '!$AA$56="Mayor"),CONCATENATE("R7C",'MATRIZ DE RIESGOS '!$O$56),"")</f>
        <v/>
      </c>
      <c r="AG52" s="54" t="str">
        <f>IF(AND('MATRIZ DE RIESGOS '!$Y$57="Muy Baja",'MATRIZ DE RIESGOS '!$AA$57="Mayor"),CONCATENATE("R7C",'MATRIZ DE RIESGOS '!$O$57),"")</f>
        <v/>
      </c>
      <c r="AH52" s="55" t="str">
        <f>IF(AND('MATRIZ DE RIESGOS '!$Y$52="Muy Baja",'MATRIZ DE RIESGOS '!$AA$52="Catastrófico"),CONCATENATE("R7C",'MATRIZ DE RIESGOS '!$O$52),"")</f>
        <v/>
      </c>
      <c r="AI52" s="56" t="str">
        <f>IF(AND('MATRIZ DE RIESGOS '!$Y$53="Muy Baja",'MATRIZ DE RIESGOS '!$AA$53="Catastrófico"),CONCATENATE("R7C",'MATRIZ DE RIESGOS '!$O$53),"")</f>
        <v/>
      </c>
      <c r="AJ52" s="56" t="str">
        <f>IF(AND('MATRIZ DE RIESGOS '!$Y$54="Muy Baja",'MATRIZ DE RIESGOS '!$AA$54="Catastrófico"),CONCATENATE("R7C",'MATRIZ DE RIESGOS '!$O$54),"")</f>
        <v/>
      </c>
      <c r="AK52" s="56" t="str">
        <f>IF(AND('MATRIZ DE RIESGOS '!$Y$55="Muy Baja",'MATRIZ DE RIESGOS '!$AA$55="Catastrófico"),CONCATENATE("R7C",'MATRIZ DE RIESGOS '!$O$55),"")</f>
        <v/>
      </c>
      <c r="AL52" s="56" t="str">
        <f>IF(AND('MATRIZ DE RIESGOS '!$Y$56="Muy Baja",'MATRIZ DE RIESGOS '!$AA$56="Catastrófico"),CONCATENATE("R7C",'MATRIZ DE RIESGOS '!$O$56),"")</f>
        <v/>
      </c>
      <c r="AM52" s="57" t="str">
        <f>IF(AND('MATRIZ DE RIESGOS '!$Y$57="Muy Baja",'MATRIZ DE RIESGOS '!$AA$57="Catastrófico"),CONCATENATE("R7C",'MATRIZ DE RIESGOS '!$O$57),"")</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58"/>
      <c r="C53" s="165"/>
      <c r="D53" s="166"/>
      <c r="E53" s="177"/>
      <c r="F53" s="165"/>
      <c r="G53" s="165"/>
      <c r="H53" s="165"/>
      <c r="I53" s="166"/>
      <c r="J53" s="76" t="str">
        <f>IF(AND('MATRIZ DE RIESGOS '!$Y$58="Muy Baja",'MATRIZ DE RIESGOS '!$AA$58="Leve"),CONCATENATE("R8C",'MATRIZ DE RIESGOS '!$O$58),"")</f>
        <v/>
      </c>
      <c r="K53" s="77" t="str">
        <f>IF(AND('MATRIZ DE RIESGOS '!$Y$59="Muy Baja",'MATRIZ DE RIESGOS '!$AA$59="Leve"),CONCATENATE("R8C",'MATRIZ DE RIESGOS '!$O$59),"")</f>
        <v/>
      </c>
      <c r="L53" s="77" t="str">
        <f>IF(AND('MATRIZ DE RIESGOS '!$Y$60="Muy Baja",'MATRIZ DE RIESGOS '!$AA$60="Leve"),CONCATENATE("R8C",'MATRIZ DE RIESGOS '!$O$60),"")</f>
        <v/>
      </c>
      <c r="M53" s="77" t="str">
        <f>IF(AND('MATRIZ DE RIESGOS '!$Y$61="Muy Baja",'MATRIZ DE RIESGOS '!$AA$61="Leve"),CONCATENATE("R8C",'MATRIZ DE RIESGOS '!$O$61),"")</f>
        <v/>
      </c>
      <c r="N53" s="77" t="str">
        <f>IF(AND('MATRIZ DE RIESGOS '!$Y$62="Muy Baja",'MATRIZ DE RIESGOS '!$AA$62="Leve"),CONCATENATE("R8C",'MATRIZ DE RIESGOS '!$O$62),"")</f>
        <v/>
      </c>
      <c r="O53" s="78" t="str">
        <f>IF(AND('MATRIZ DE RIESGOS '!$Y$63="Muy Baja",'MATRIZ DE RIESGOS '!$AA$63="Leve"),CONCATENATE("R8C",'MATRIZ DE RIESGOS '!$O$63),"")</f>
        <v/>
      </c>
      <c r="P53" s="76" t="str">
        <f>IF(AND('MATRIZ DE RIESGOS '!$Y$58="Muy Baja",'MATRIZ DE RIESGOS '!$AA$58="Menor"),CONCATENATE("R8C",'MATRIZ DE RIESGOS '!$O$58),"")</f>
        <v/>
      </c>
      <c r="Q53" s="77" t="str">
        <f>IF(AND('MATRIZ DE RIESGOS '!$Y$59="Muy Baja",'MATRIZ DE RIESGOS '!$AA$59="Menor"),CONCATENATE("R8C",'MATRIZ DE RIESGOS '!$O$59),"")</f>
        <v/>
      </c>
      <c r="R53" s="77" t="str">
        <f>IF(AND('MATRIZ DE RIESGOS '!$Y$60="Muy Baja",'MATRIZ DE RIESGOS '!$AA$60="Menor"),CONCATENATE("R8C",'MATRIZ DE RIESGOS '!$O$60),"")</f>
        <v/>
      </c>
      <c r="S53" s="77" t="str">
        <f>IF(AND('MATRIZ DE RIESGOS '!$Y$61="Muy Baja",'MATRIZ DE RIESGOS '!$AA$61="Menor"),CONCATENATE("R8C",'MATRIZ DE RIESGOS '!$O$61),"")</f>
        <v/>
      </c>
      <c r="T53" s="77" t="str">
        <f>IF(AND('MATRIZ DE RIESGOS '!$Y$62="Muy Baja",'MATRIZ DE RIESGOS '!$AA$62="Menor"),CONCATENATE("R8C",'MATRIZ DE RIESGOS '!$O$62),"")</f>
        <v/>
      </c>
      <c r="U53" s="78" t="str">
        <f>IF(AND('MATRIZ DE RIESGOS '!$Y$63="Muy Baja",'MATRIZ DE RIESGOS '!$AA$63="Menor"),CONCATENATE("R8C",'MATRIZ DE RIESGOS '!$O$63),"")</f>
        <v/>
      </c>
      <c r="V53" s="67" t="str">
        <f>IF(AND('MATRIZ DE RIESGOS '!$Y$58="Muy Baja",'MATRIZ DE RIESGOS '!$AA$58="Moderado"),CONCATENATE("R8C",'MATRIZ DE RIESGOS '!$O$58),"")</f>
        <v/>
      </c>
      <c r="W53" s="68" t="str">
        <f>IF(AND('MATRIZ DE RIESGOS '!$Y$59="Muy Baja",'MATRIZ DE RIESGOS '!$AA$59="Moderado"),CONCATENATE("R8C",'MATRIZ DE RIESGOS '!$O$59),"")</f>
        <v/>
      </c>
      <c r="X53" s="68" t="str">
        <f>IF(AND('MATRIZ DE RIESGOS '!$Y$60="Muy Baja",'MATRIZ DE RIESGOS '!$AA$60="Moderado"),CONCATENATE("R8C",'MATRIZ DE RIESGOS '!$O$60),"")</f>
        <v/>
      </c>
      <c r="Y53" s="68" t="str">
        <f>IF(AND('MATRIZ DE RIESGOS '!$Y$61="Muy Baja",'MATRIZ DE RIESGOS '!$AA$61="Moderado"),CONCATENATE("R8C",'MATRIZ DE RIESGOS '!$O$61),"")</f>
        <v/>
      </c>
      <c r="Z53" s="68" t="str">
        <f>IF(AND('MATRIZ DE RIESGOS '!$Y$62="Muy Baja",'MATRIZ DE RIESGOS '!$AA$62="Moderado"),CONCATENATE("R8C",'MATRIZ DE RIESGOS '!$O$62),"")</f>
        <v/>
      </c>
      <c r="AA53" s="69" t="str">
        <f>IF(AND('MATRIZ DE RIESGOS '!$Y$63="Muy Baja",'MATRIZ DE RIESGOS '!$AA$63="Moderado"),CONCATENATE("R8C",'MATRIZ DE RIESGOS '!$O$63),"")</f>
        <v/>
      </c>
      <c r="AB53" s="52" t="str">
        <f>IF(AND('MATRIZ DE RIESGOS '!$Y$58="Muy Baja",'MATRIZ DE RIESGOS '!$AA$58="Mayor"),CONCATENATE("R8C",'MATRIZ DE RIESGOS '!$O$58),"")</f>
        <v/>
      </c>
      <c r="AC53" s="53" t="str">
        <f>IF(AND('MATRIZ DE RIESGOS '!$Y$59="Muy Baja",'MATRIZ DE RIESGOS '!$AA$59="Mayor"),CONCATENATE("R8C",'MATRIZ DE RIESGOS '!$O$59),"")</f>
        <v/>
      </c>
      <c r="AD53" s="53" t="str">
        <f>IF(AND('MATRIZ DE RIESGOS '!$Y$60="Muy Baja",'MATRIZ DE RIESGOS '!$AA$60="Mayor"),CONCATENATE("R8C",'MATRIZ DE RIESGOS '!$O$60),"")</f>
        <v/>
      </c>
      <c r="AE53" s="53" t="str">
        <f>IF(AND('MATRIZ DE RIESGOS '!$Y$61="Muy Baja",'MATRIZ DE RIESGOS '!$AA$61="Mayor"),CONCATENATE("R8C",'MATRIZ DE RIESGOS '!$O$61),"")</f>
        <v/>
      </c>
      <c r="AF53" s="53" t="str">
        <f>IF(AND('MATRIZ DE RIESGOS '!$Y$62="Muy Baja",'MATRIZ DE RIESGOS '!$AA$62="Mayor"),CONCATENATE("R8C",'MATRIZ DE RIESGOS '!$O$62),"")</f>
        <v/>
      </c>
      <c r="AG53" s="54" t="str">
        <f>IF(AND('MATRIZ DE RIESGOS '!$Y$63="Muy Baja",'MATRIZ DE RIESGOS '!$AA$63="Mayor"),CONCATENATE("R8C",'MATRIZ DE RIESGOS '!$O$63),"")</f>
        <v/>
      </c>
      <c r="AH53" s="55" t="str">
        <f>IF(AND('MATRIZ DE RIESGOS '!$Y$58="Muy Baja",'MATRIZ DE RIESGOS '!$AA$58="Catastrófico"),CONCATENATE("R8C",'MATRIZ DE RIESGOS '!$O$58),"")</f>
        <v/>
      </c>
      <c r="AI53" s="56" t="str">
        <f>IF(AND('MATRIZ DE RIESGOS '!$Y$59="Muy Baja",'MATRIZ DE RIESGOS '!$AA$59="Catastrófico"),CONCATENATE("R8C",'MATRIZ DE RIESGOS '!$O$59),"")</f>
        <v/>
      </c>
      <c r="AJ53" s="56" t="str">
        <f>IF(AND('MATRIZ DE RIESGOS '!$Y$60="Muy Baja",'MATRIZ DE RIESGOS '!$AA$60="Catastrófico"),CONCATENATE("R8C",'MATRIZ DE RIESGOS '!$O$60),"")</f>
        <v/>
      </c>
      <c r="AK53" s="56" t="str">
        <f>IF(AND('MATRIZ DE RIESGOS '!$Y$61="Muy Baja",'MATRIZ DE RIESGOS '!$AA$61="Catastrófico"),CONCATENATE("R8C",'MATRIZ DE RIESGOS '!$O$61),"")</f>
        <v/>
      </c>
      <c r="AL53" s="56" t="str">
        <f>IF(AND('MATRIZ DE RIESGOS '!$Y$62="Muy Baja",'MATRIZ DE RIESGOS '!$AA$62="Catastrófico"),CONCATENATE("R8C",'MATRIZ DE RIESGOS '!$O$62),"")</f>
        <v/>
      </c>
      <c r="AM53" s="57" t="str">
        <f>IF(AND('MATRIZ DE RIESGOS '!$Y$63="Muy Baja",'MATRIZ DE RIESGOS '!$AA$63="Catastrófico"),CONCATENATE("R8C",'MATRIZ DE RIESGOS '!$O$63),"")</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258"/>
      <c r="C54" s="165"/>
      <c r="D54" s="166"/>
      <c r="E54" s="177"/>
      <c r="F54" s="165"/>
      <c r="G54" s="165"/>
      <c r="H54" s="165"/>
      <c r="I54" s="166"/>
      <c r="J54" s="76" t="str">
        <f>IF(AND('MATRIZ DE RIESGOS '!$Y$64="Muy Baja",'MATRIZ DE RIESGOS '!$AA$64="Leve"),CONCATENATE("R9C",'MATRIZ DE RIESGOS '!$O$64),"")</f>
        <v/>
      </c>
      <c r="K54" s="77" t="str">
        <f>IF(AND('MATRIZ DE RIESGOS '!$Y$65="Muy Baja",'MATRIZ DE RIESGOS '!$AA$65="Leve"),CONCATENATE("R9C",'MATRIZ DE RIESGOS '!$O$65),"")</f>
        <v/>
      </c>
      <c r="L54" s="77" t="str">
        <f>IF(AND('MATRIZ DE RIESGOS '!$Y$66="Muy Baja",'MATRIZ DE RIESGOS '!$AA$66="Leve"),CONCATENATE("R9C",'MATRIZ DE RIESGOS '!$O$66),"")</f>
        <v/>
      </c>
      <c r="M54" s="77" t="str">
        <f>IF(AND('MATRIZ DE RIESGOS '!$Y$67="Muy Baja",'MATRIZ DE RIESGOS '!$AA$67="Leve"),CONCATENATE("R9C",'MATRIZ DE RIESGOS '!$O$67),"")</f>
        <v/>
      </c>
      <c r="N54" s="77" t="str">
        <f>IF(AND('MATRIZ DE RIESGOS '!$Y$68="Muy Baja",'MATRIZ DE RIESGOS '!$AA$68="Leve"),CONCATENATE("R9C",'MATRIZ DE RIESGOS '!$O$68),"")</f>
        <v/>
      </c>
      <c r="O54" s="78" t="str">
        <f>IF(AND('MATRIZ DE RIESGOS '!$Y$69="Muy Baja",'MATRIZ DE RIESGOS '!$AA$69="Leve"),CONCATENATE("R9C",'MATRIZ DE RIESGOS '!$O$69),"")</f>
        <v/>
      </c>
      <c r="P54" s="76" t="str">
        <f>IF(AND('MATRIZ DE RIESGOS '!$Y$64="Muy Baja",'MATRIZ DE RIESGOS '!$AA$64="Menor"),CONCATENATE("R9C",'MATRIZ DE RIESGOS '!$O$64),"")</f>
        <v/>
      </c>
      <c r="Q54" s="77" t="str">
        <f>IF(AND('MATRIZ DE RIESGOS '!$Y$65="Muy Baja",'MATRIZ DE RIESGOS '!$AA$65="Menor"),CONCATENATE("R9C",'MATRIZ DE RIESGOS '!$O$65),"")</f>
        <v/>
      </c>
      <c r="R54" s="77" t="str">
        <f>IF(AND('MATRIZ DE RIESGOS '!$Y$66="Muy Baja",'MATRIZ DE RIESGOS '!$AA$66="Menor"),CONCATENATE("R9C",'MATRIZ DE RIESGOS '!$O$66),"")</f>
        <v/>
      </c>
      <c r="S54" s="77" t="str">
        <f>IF(AND('MATRIZ DE RIESGOS '!$Y$67="Muy Baja",'MATRIZ DE RIESGOS '!$AA$67="Menor"),CONCATENATE("R9C",'MATRIZ DE RIESGOS '!$O$67),"")</f>
        <v/>
      </c>
      <c r="T54" s="77" t="str">
        <f>IF(AND('MATRIZ DE RIESGOS '!$Y$68="Muy Baja",'MATRIZ DE RIESGOS '!$AA$68="Menor"),CONCATENATE("R9C",'MATRIZ DE RIESGOS '!$O$68),"")</f>
        <v/>
      </c>
      <c r="U54" s="78" t="str">
        <f>IF(AND('MATRIZ DE RIESGOS '!$Y$69="Muy Baja",'MATRIZ DE RIESGOS '!$AA$69="Menor"),CONCATENATE("R9C",'MATRIZ DE RIESGOS '!$O$69),"")</f>
        <v/>
      </c>
      <c r="V54" s="67" t="str">
        <f>IF(AND('MATRIZ DE RIESGOS '!$Y$64="Muy Baja",'MATRIZ DE RIESGOS '!$AA$64="Moderado"),CONCATENATE("R9C",'MATRIZ DE RIESGOS '!$O$64),"")</f>
        <v/>
      </c>
      <c r="W54" s="68" t="str">
        <f>IF(AND('MATRIZ DE RIESGOS '!$Y$65="Muy Baja",'MATRIZ DE RIESGOS '!$AA$65="Moderado"),CONCATENATE("R9C",'MATRIZ DE RIESGOS '!$O$65),"")</f>
        <v/>
      </c>
      <c r="X54" s="68" t="str">
        <f>IF(AND('MATRIZ DE RIESGOS '!$Y$66="Muy Baja",'MATRIZ DE RIESGOS '!$AA$66="Moderado"),CONCATENATE("R9C",'MATRIZ DE RIESGOS '!$O$66),"")</f>
        <v/>
      </c>
      <c r="Y54" s="68" t="str">
        <f>IF(AND('MATRIZ DE RIESGOS '!$Y$67="Muy Baja",'MATRIZ DE RIESGOS '!$AA$67="Moderado"),CONCATENATE("R9C",'MATRIZ DE RIESGOS '!$O$67),"")</f>
        <v/>
      </c>
      <c r="Z54" s="68" t="str">
        <f>IF(AND('MATRIZ DE RIESGOS '!$Y$68="Muy Baja",'MATRIZ DE RIESGOS '!$AA$68="Moderado"),CONCATENATE("R9C",'MATRIZ DE RIESGOS '!$O$68),"")</f>
        <v/>
      </c>
      <c r="AA54" s="69" t="str">
        <f>IF(AND('MATRIZ DE RIESGOS '!$Y$69="Muy Baja",'MATRIZ DE RIESGOS '!$AA$69="Moderado"),CONCATENATE("R9C",'MATRIZ DE RIESGOS '!$O$69),"")</f>
        <v/>
      </c>
      <c r="AB54" s="52" t="str">
        <f>IF(AND('MATRIZ DE RIESGOS '!$Y$64="Muy Baja",'MATRIZ DE RIESGOS '!$AA$64="Mayor"),CONCATENATE("R9C",'MATRIZ DE RIESGOS '!$O$64),"")</f>
        <v/>
      </c>
      <c r="AC54" s="53" t="str">
        <f>IF(AND('MATRIZ DE RIESGOS '!$Y$65="Muy Baja",'MATRIZ DE RIESGOS '!$AA$65="Mayor"),CONCATENATE("R9C",'MATRIZ DE RIESGOS '!$O$65),"")</f>
        <v/>
      </c>
      <c r="AD54" s="53" t="str">
        <f>IF(AND('MATRIZ DE RIESGOS '!$Y$66="Muy Baja",'MATRIZ DE RIESGOS '!$AA$66="Mayor"),CONCATENATE("R9C",'MATRIZ DE RIESGOS '!$O$66),"")</f>
        <v/>
      </c>
      <c r="AE54" s="53" t="str">
        <f>IF(AND('MATRIZ DE RIESGOS '!$Y$67="Muy Baja",'MATRIZ DE RIESGOS '!$AA$67="Mayor"),CONCATENATE("R9C",'MATRIZ DE RIESGOS '!$O$67),"")</f>
        <v/>
      </c>
      <c r="AF54" s="53" t="str">
        <f>IF(AND('MATRIZ DE RIESGOS '!$Y$68="Muy Baja",'MATRIZ DE RIESGOS '!$AA$68="Mayor"),CONCATENATE("R9C",'MATRIZ DE RIESGOS '!$O$68),"")</f>
        <v/>
      </c>
      <c r="AG54" s="54" t="str">
        <f>IF(AND('MATRIZ DE RIESGOS '!$Y$69="Muy Baja",'MATRIZ DE RIESGOS '!$AA$69="Mayor"),CONCATENATE("R9C",'MATRIZ DE RIESGOS '!$O$69),"")</f>
        <v/>
      </c>
      <c r="AH54" s="55" t="str">
        <f>IF(AND('MATRIZ DE RIESGOS '!$Y$64="Muy Baja",'MATRIZ DE RIESGOS '!$AA$64="Catastrófico"),CONCATENATE("R9C",'MATRIZ DE RIESGOS '!$O$64),"")</f>
        <v/>
      </c>
      <c r="AI54" s="56" t="str">
        <f>IF(AND('MATRIZ DE RIESGOS '!$Y$65="Muy Baja",'MATRIZ DE RIESGOS '!$AA$65="Catastrófico"),CONCATENATE("R9C",'MATRIZ DE RIESGOS '!$O$65),"")</f>
        <v/>
      </c>
      <c r="AJ54" s="56" t="str">
        <f>IF(AND('MATRIZ DE RIESGOS '!$Y$66="Muy Baja",'MATRIZ DE RIESGOS '!$AA$66="Catastrófico"),CONCATENATE("R9C",'MATRIZ DE RIESGOS '!$O$66),"")</f>
        <v/>
      </c>
      <c r="AK54" s="56" t="str">
        <f>IF(AND('MATRIZ DE RIESGOS '!$Y$67="Muy Baja",'MATRIZ DE RIESGOS '!$AA$67="Catastrófico"),CONCATENATE("R9C",'MATRIZ DE RIESGOS '!$O$67),"")</f>
        <v/>
      </c>
      <c r="AL54" s="56" t="str">
        <f>IF(AND('MATRIZ DE RIESGOS '!$Y$68="Muy Baja",'MATRIZ DE RIESGOS '!$AA$68="Catastrófico"),CONCATENATE("R9C",'MATRIZ DE RIESGOS '!$O$68),"")</f>
        <v/>
      </c>
      <c r="AM54" s="57" t="str">
        <f>IF(AND('MATRIZ DE RIESGOS '!$Y$69="Muy Baja",'MATRIZ DE RIESGOS '!$AA$69="Catastrófico"),CONCATENATE("R9C",'MATRIZ DE RIESGOS '!$O$69),"")</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216"/>
      <c r="C55" s="260"/>
      <c r="D55" s="217"/>
      <c r="E55" s="236"/>
      <c r="F55" s="240"/>
      <c r="G55" s="240"/>
      <c r="H55" s="240"/>
      <c r="I55" s="229"/>
      <c r="J55" s="79" t="str">
        <f>IF(AND('MATRIZ DE RIESGOS '!$Y$70="Muy Baja",'MATRIZ DE RIESGOS '!$AA$70="Leve"),CONCATENATE("R10C",'MATRIZ DE RIESGOS '!$O$70),"")</f>
        <v/>
      </c>
      <c r="K55" s="80" t="str">
        <f>IF(AND('MATRIZ DE RIESGOS '!$Y$71="Muy Baja",'MATRIZ DE RIESGOS '!$AA$71="Leve"),CONCATENATE("R10C",'MATRIZ DE RIESGOS '!$O$71),"")</f>
        <v/>
      </c>
      <c r="L55" s="80" t="str">
        <f>IF(AND('MATRIZ DE RIESGOS '!$Y$72="Muy Baja",'MATRIZ DE RIESGOS '!$AA$72="Leve"),CONCATENATE("R10C",'MATRIZ DE RIESGOS '!$O$72),"")</f>
        <v/>
      </c>
      <c r="M55" s="80" t="str">
        <f>IF(AND('MATRIZ DE RIESGOS '!$Y$73="Muy Baja",'MATRIZ DE RIESGOS '!$AA$73="Leve"),CONCATENATE("R10C",'MATRIZ DE RIESGOS '!$O$73),"")</f>
        <v/>
      </c>
      <c r="N55" s="80" t="str">
        <f>IF(AND('MATRIZ DE RIESGOS '!$Y$74="Muy Baja",'MATRIZ DE RIESGOS '!$AA$74="Leve"),CONCATENATE("R10C",'MATRIZ DE RIESGOS '!$O$74),"")</f>
        <v/>
      </c>
      <c r="O55" s="81" t="str">
        <f>IF(AND('MATRIZ DE RIESGOS '!$Y$75="Muy Baja",'MATRIZ DE RIESGOS '!$AA$75="Leve"),CONCATENATE("R10C",'MATRIZ DE RIESGOS '!$O$75),"")</f>
        <v/>
      </c>
      <c r="P55" s="79" t="str">
        <f>IF(AND('MATRIZ DE RIESGOS '!$Y$70="Muy Baja",'MATRIZ DE RIESGOS '!$AA$70="Menor"),CONCATENATE("R10C",'MATRIZ DE RIESGOS '!$O$70),"")</f>
        <v/>
      </c>
      <c r="Q55" s="80" t="str">
        <f>IF(AND('MATRIZ DE RIESGOS '!$Y$71="Muy Baja",'MATRIZ DE RIESGOS '!$AA$71="Menor"),CONCATENATE("R10C",'MATRIZ DE RIESGOS '!$O$71),"")</f>
        <v/>
      </c>
      <c r="R55" s="80" t="str">
        <f>IF(AND('MATRIZ DE RIESGOS '!$Y$72="Muy Baja",'MATRIZ DE RIESGOS '!$AA$72="Menor"),CONCATENATE("R10C",'MATRIZ DE RIESGOS '!$O$72),"")</f>
        <v/>
      </c>
      <c r="S55" s="80" t="str">
        <f>IF(AND('MATRIZ DE RIESGOS '!$Y$73="Muy Baja",'MATRIZ DE RIESGOS '!$AA$73="Menor"),CONCATENATE("R10C",'MATRIZ DE RIESGOS '!$O$73),"")</f>
        <v/>
      </c>
      <c r="T55" s="80" t="str">
        <f>IF(AND('MATRIZ DE RIESGOS '!$Y$74="Muy Baja",'MATRIZ DE RIESGOS '!$AA$74="Menor"),CONCATENATE("R10C",'MATRIZ DE RIESGOS '!$O$74),"")</f>
        <v/>
      </c>
      <c r="U55" s="81" t="str">
        <f>IF(AND('MATRIZ DE RIESGOS '!$Y$75="Muy Baja",'MATRIZ DE RIESGOS '!$AA$75="Menor"),CONCATENATE("R10C",'MATRIZ DE RIESGOS '!$O$75),"")</f>
        <v/>
      </c>
      <c r="V55" s="70" t="str">
        <f>IF(AND('MATRIZ DE RIESGOS '!$Y$70="Muy Baja",'MATRIZ DE RIESGOS '!$AA$70="Moderado"),CONCATENATE("R10C",'MATRIZ DE RIESGOS '!$O$70),"")</f>
        <v/>
      </c>
      <c r="W55" s="71" t="str">
        <f>IF(AND('MATRIZ DE RIESGOS '!$Y$71="Muy Baja",'MATRIZ DE RIESGOS '!$AA$71="Moderado"),CONCATENATE("R10C",'MATRIZ DE RIESGOS '!$O$71),"")</f>
        <v/>
      </c>
      <c r="X55" s="71" t="str">
        <f>IF(AND('MATRIZ DE RIESGOS '!$Y$72="Muy Baja",'MATRIZ DE RIESGOS '!$AA$72="Moderado"),CONCATENATE("R10C",'MATRIZ DE RIESGOS '!$O$72),"")</f>
        <v/>
      </c>
      <c r="Y55" s="71" t="str">
        <f>IF(AND('MATRIZ DE RIESGOS '!$Y$73="Muy Baja",'MATRIZ DE RIESGOS '!$AA$73="Moderado"),CONCATENATE("R10C",'MATRIZ DE RIESGOS '!$O$73),"")</f>
        <v/>
      </c>
      <c r="Z55" s="71" t="str">
        <f>IF(AND('MATRIZ DE RIESGOS '!$Y$74="Muy Baja",'MATRIZ DE RIESGOS '!$AA$74="Moderado"),CONCATENATE("R10C",'MATRIZ DE RIESGOS '!$O$74),"")</f>
        <v/>
      </c>
      <c r="AA55" s="72" t="str">
        <f>IF(AND('MATRIZ DE RIESGOS '!$Y$75="Muy Baja",'MATRIZ DE RIESGOS '!$AA$75="Moderado"),CONCATENATE("R10C",'MATRIZ DE RIESGOS '!$O$75),"")</f>
        <v/>
      </c>
      <c r="AB55" s="58" t="str">
        <f>IF(AND('MATRIZ DE RIESGOS '!$Y$70="Muy Baja",'MATRIZ DE RIESGOS '!$AA$70="Mayor"),CONCATENATE("R10C",'MATRIZ DE RIESGOS '!$O$70),"")</f>
        <v/>
      </c>
      <c r="AC55" s="59" t="str">
        <f>IF(AND('MATRIZ DE RIESGOS '!$Y$71="Muy Baja",'MATRIZ DE RIESGOS '!$AA$71="Mayor"),CONCATENATE("R10C",'MATRIZ DE RIESGOS '!$O$71),"")</f>
        <v/>
      </c>
      <c r="AD55" s="59" t="str">
        <f>IF(AND('MATRIZ DE RIESGOS '!$Y$72="Muy Baja",'MATRIZ DE RIESGOS '!$AA$72="Mayor"),CONCATENATE("R10C",'MATRIZ DE RIESGOS '!$O$72),"")</f>
        <v/>
      </c>
      <c r="AE55" s="59" t="str">
        <f>IF(AND('MATRIZ DE RIESGOS '!$Y$73="Muy Baja",'MATRIZ DE RIESGOS '!$AA$73="Mayor"),CONCATENATE("R10C",'MATRIZ DE RIESGOS '!$O$73),"")</f>
        <v/>
      </c>
      <c r="AF55" s="59" t="str">
        <f>IF(AND('MATRIZ DE RIESGOS '!$Y$74="Muy Baja",'MATRIZ DE RIESGOS '!$AA$74="Mayor"),CONCATENATE("R10C",'MATRIZ DE RIESGOS '!$O$74),"")</f>
        <v/>
      </c>
      <c r="AG55" s="60" t="str">
        <f>IF(AND('MATRIZ DE RIESGOS '!$Y$75="Muy Baja",'MATRIZ DE RIESGOS '!$AA$75="Mayor"),CONCATENATE("R10C",'MATRIZ DE RIESGOS '!$O$75),"")</f>
        <v/>
      </c>
      <c r="AH55" s="61" t="str">
        <f>IF(AND('MATRIZ DE RIESGOS '!$Y$70="Muy Baja",'MATRIZ DE RIESGOS '!$AA$70="Catastrófico"),CONCATENATE("R10C",'MATRIZ DE RIESGOS '!$O$70),"")</f>
        <v/>
      </c>
      <c r="AI55" s="62" t="str">
        <f>IF(AND('MATRIZ DE RIESGOS '!$Y$71="Muy Baja",'MATRIZ DE RIESGOS '!$AA$71="Catastrófico"),CONCATENATE("R10C",'MATRIZ DE RIESGOS '!$O$71),"")</f>
        <v/>
      </c>
      <c r="AJ55" s="62" t="str">
        <f>IF(AND('MATRIZ DE RIESGOS '!$Y$72="Muy Baja",'MATRIZ DE RIESGOS '!$AA$72="Catastrófico"),CONCATENATE("R10C",'MATRIZ DE RIESGOS '!$O$72),"")</f>
        <v/>
      </c>
      <c r="AK55" s="62" t="str">
        <f>IF(AND('MATRIZ DE RIESGOS '!$Y$73="Muy Baja",'MATRIZ DE RIESGOS '!$AA$73="Catastrófico"),CONCATENATE("R10C",'MATRIZ DE RIESGOS '!$O$73),"")</f>
        <v/>
      </c>
      <c r="AL55" s="62" t="str">
        <f>IF(AND('MATRIZ DE RIESGOS '!$Y$74="Muy Baja",'MATRIZ DE RIESGOS '!$AA$74="Catastrófico"),CONCATENATE("R10C",'MATRIZ DE RIESGOS '!$O$74),"")</f>
        <v/>
      </c>
      <c r="AM55" s="63" t="str">
        <f>IF(AND('MATRIZ DE RIESGOS '!$Y$75="Muy Baja",'MATRIZ DE RIESGOS '!$AA$75="Catastrófico"),CONCATENATE("R10C",'MATRIZ DE RIESGOS '!$O$75),"")</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263" t="s">
        <v>124</v>
      </c>
      <c r="K56" s="239"/>
      <c r="L56" s="239"/>
      <c r="M56" s="239"/>
      <c r="N56" s="239"/>
      <c r="O56" s="223"/>
      <c r="P56" s="263" t="s">
        <v>125</v>
      </c>
      <c r="Q56" s="239"/>
      <c r="R56" s="239"/>
      <c r="S56" s="239"/>
      <c r="T56" s="239"/>
      <c r="U56" s="223"/>
      <c r="V56" s="263" t="s">
        <v>126</v>
      </c>
      <c r="W56" s="239"/>
      <c r="X56" s="239"/>
      <c r="Y56" s="239"/>
      <c r="Z56" s="239"/>
      <c r="AA56" s="223"/>
      <c r="AB56" s="263" t="s">
        <v>127</v>
      </c>
      <c r="AC56" s="239"/>
      <c r="AD56" s="239"/>
      <c r="AE56" s="239"/>
      <c r="AF56" s="239"/>
      <c r="AG56" s="223"/>
      <c r="AH56" s="263" t="s">
        <v>128</v>
      </c>
      <c r="AI56" s="239"/>
      <c r="AJ56" s="239"/>
      <c r="AK56" s="239"/>
      <c r="AL56" s="239"/>
      <c r="AM56" s="223"/>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77"/>
      <c r="K57" s="165"/>
      <c r="L57" s="165"/>
      <c r="M57" s="165"/>
      <c r="N57" s="165"/>
      <c r="O57" s="166"/>
      <c r="P57" s="177"/>
      <c r="Q57" s="165"/>
      <c r="R57" s="165"/>
      <c r="S57" s="165"/>
      <c r="T57" s="165"/>
      <c r="U57" s="166"/>
      <c r="V57" s="177"/>
      <c r="W57" s="165"/>
      <c r="X57" s="165"/>
      <c r="Y57" s="165"/>
      <c r="Z57" s="165"/>
      <c r="AA57" s="166"/>
      <c r="AB57" s="177"/>
      <c r="AC57" s="165"/>
      <c r="AD57" s="165"/>
      <c r="AE57" s="165"/>
      <c r="AF57" s="165"/>
      <c r="AG57" s="166"/>
      <c r="AH57" s="177"/>
      <c r="AI57" s="165"/>
      <c r="AJ57" s="165"/>
      <c r="AK57" s="165"/>
      <c r="AL57" s="165"/>
      <c r="AM57" s="166"/>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77"/>
      <c r="K58" s="165"/>
      <c r="L58" s="165"/>
      <c r="M58" s="165"/>
      <c r="N58" s="165"/>
      <c r="O58" s="166"/>
      <c r="P58" s="177"/>
      <c r="Q58" s="165"/>
      <c r="R58" s="165"/>
      <c r="S58" s="165"/>
      <c r="T58" s="165"/>
      <c r="U58" s="166"/>
      <c r="V58" s="177"/>
      <c r="W58" s="165"/>
      <c r="X58" s="165"/>
      <c r="Y58" s="165"/>
      <c r="Z58" s="165"/>
      <c r="AA58" s="166"/>
      <c r="AB58" s="177"/>
      <c r="AC58" s="165"/>
      <c r="AD58" s="165"/>
      <c r="AE58" s="165"/>
      <c r="AF58" s="165"/>
      <c r="AG58" s="166"/>
      <c r="AH58" s="177"/>
      <c r="AI58" s="165"/>
      <c r="AJ58" s="165"/>
      <c r="AK58" s="165"/>
      <c r="AL58" s="165"/>
      <c r="AM58" s="166"/>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77"/>
      <c r="K59" s="165"/>
      <c r="L59" s="165"/>
      <c r="M59" s="165"/>
      <c r="N59" s="165"/>
      <c r="O59" s="166"/>
      <c r="P59" s="177"/>
      <c r="Q59" s="165"/>
      <c r="R59" s="165"/>
      <c r="S59" s="165"/>
      <c r="T59" s="165"/>
      <c r="U59" s="166"/>
      <c r="V59" s="177"/>
      <c r="W59" s="165"/>
      <c r="X59" s="165"/>
      <c r="Y59" s="165"/>
      <c r="Z59" s="165"/>
      <c r="AA59" s="166"/>
      <c r="AB59" s="177"/>
      <c r="AC59" s="165"/>
      <c r="AD59" s="165"/>
      <c r="AE59" s="165"/>
      <c r="AF59" s="165"/>
      <c r="AG59" s="166"/>
      <c r="AH59" s="177"/>
      <c r="AI59" s="165"/>
      <c r="AJ59" s="165"/>
      <c r="AK59" s="165"/>
      <c r="AL59" s="165"/>
      <c r="AM59" s="166"/>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77"/>
      <c r="K60" s="165"/>
      <c r="L60" s="165"/>
      <c r="M60" s="165"/>
      <c r="N60" s="165"/>
      <c r="O60" s="166"/>
      <c r="P60" s="177"/>
      <c r="Q60" s="165"/>
      <c r="R60" s="165"/>
      <c r="S60" s="165"/>
      <c r="T60" s="165"/>
      <c r="U60" s="166"/>
      <c r="V60" s="177"/>
      <c r="W60" s="165"/>
      <c r="X60" s="165"/>
      <c r="Y60" s="165"/>
      <c r="Z60" s="165"/>
      <c r="AA60" s="166"/>
      <c r="AB60" s="177"/>
      <c r="AC60" s="165"/>
      <c r="AD60" s="165"/>
      <c r="AE60" s="165"/>
      <c r="AF60" s="165"/>
      <c r="AG60" s="166"/>
      <c r="AH60" s="177"/>
      <c r="AI60" s="165"/>
      <c r="AJ60" s="165"/>
      <c r="AK60" s="165"/>
      <c r="AL60" s="165"/>
      <c r="AM60" s="166"/>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236"/>
      <c r="K61" s="240"/>
      <c r="L61" s="240"/>
      <c r="M61" s="240"/>
      <c r="N61" s="240"/>
      <c r="O61" s="229"/>
      <c r="P61" s="236"/>
      <c r="Q61" s="240"/>
      <c r="R61" s="240"/>
      <c r="S61" s="240"/>
      <c r="T61" s="240"/>
      <c r="U61" s="229"/>
      <c r="V61" s="236"/>
      <c r="W61" s="240"/>
      <c r="X61" s="240"/>
      <c r="Y61" s="240"/>
      <c r="Z61" s="240"/>
      <c r="AA61" s="229"/>
      <c r="AB61" s="236"/>
      <c r="AC61" s="240"/>
      <c r="AD61" s="240"/>
      <c r="AE61" s="240"/>
      <c r="AF61" s="240"/>
      <c r="AG61" s="229"/>
      <c r="AH61" s="236"/>
      <c r="AI61" s="240"/>
      <c r="AJ61" s="240"/>
      <c r="AK61" s="240"/>
      <c r="AL61" s="240"/>
      <c r="AM61" s="229"/>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1"/>
      <c r="AV63" s="1"/>
      <c r="AW63" s="1"/>
      <c r="AX63" s="1"/>
      <c r="AY63" s="1"/>
      <c r="AZ63" s="1"/>
      <c r="BA63" s="1"/>
      <c r="BB63" s="1"/>
      <c r="BC63" s="1"/>
      <c r="BD63" s="1"/>
      <c r="BE63" s="1"/>
      <c r="BF63" s="1"/>
      <c r="BG63" s="1"/>
      <c r="BH63" s="1"/>
    </row>
    <row r="64" spans="1:61" ht="15" customHeight="1" x14ac:dyDescent="0.25">
      <c r="A64" s="1"/>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sheetData>
  <mergeCells count="17">
    <mergeCell ref="AO16:AT25"/>
    <mergeCell ref="AO26:AT35"/>
    <mergeCell ref="AO6:AT15"/>
    <mergeCell ref="AO36:AT45"/>
    <mergeCell ref="B2:I4"/>
    <mergeCell ref="J2:AM4"/>
    <mergeCell ref="B6:D55"/>
    <mergeCell ref="E6:I15"/>
    <mergeCell ref="E16:I25"/>
    <mergeCell ref="E26:I35"/>
    <mergeCell ref="E36:I45"/>
    <mergeCell ref="E46:I55"/>
    <mergeCell ref="J56:O61"/>
    <mergeCell ref="P56:U61"/>
    <mergeCell ref="V56:AA61"/>
    <mergeCell ref="AB56:AG61"/>
    <mergeCell ref="AH56:AM6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20"/>
  <sheetViews>
    <sheetView workbookViewId="0">
      <selection activeCell="B7" sqref="B7"/>
    </sheetView>
  </sheetViews>
  <sheetFormatPr baseColWidth="10" defaultColWidth="14.42578125" defaultRowHeight="15" customHeight="1" x14ac:dyDescent="0.25"/>
  <cols>
    <col min="1" max="1" width="9.28515625" customWidth="1"/>
    <col min="2" max="2" width="21.140625" customWidth="1"/>
    <col min="3" max="3" width="61.42578125" customWidth="1"/>
    <col min="4" max="4" width="26.140625" customWidth="1"/>
    <col min="5" max="24" width="9.28515625" customWidth="1"/>
  </cols>
  <sheetData>
    <row r="1" spans="1:24" ht="22.5" x14ac:dyDescent="0.25">
      <c r="A1" s="1"/>
      <c r="B1" s="269" t="s">
        <v>130</v>
      </c>
      <c r="C1" s="165"/>
      <c r="D1" s="165"/>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83"/>
      <c r="C3" s="84" t="s">
        <v>131</v>
      </c>
      <c r="D3" s="84" t="s">
        <v>114</v>
      </c>
      <c r="E3" s="1"/>
      <c r="F3" s="1"/>
      <c r="G3" s="1"/>
      <c r="H3" s="1"/>
      <c r="I3" s="1"/>
      <c r="J3" s="1"/>
      <c r="K3" s="1"/>
      <c r="L3" s="1"/>
      <c r="M3" s="1"/>
      <c r="N3" s="1"/>
      <c r="O3" s="1"/>
      <c r="P3" s="1"/>
      <c r="Q3" s="1"/>
      <c r="R3" s="1"/>
      <c r="S3" s="1"/>
      <c r="T3" s="1"/>
      <c r="U3" s="1"/>
      <c r="V3" s="1"/>
      <c r="W3" s="1"/>
      <c r="X3" s="1"/>
    </row>
    <row r="4" spans="1:24" ht="78.75" x14ac:dyDescent="0.25">
      <c r="A4" s="1"/>
      <c r="B4" s="85" t="s">
        <v>132</v>
      </c>
      <c r="C4" s="86" t="s">
        <v>133</v>
      </c>
      <c r="D4" s="87">
        <v>0.2</v>
      </c>
      <c r="E4" s="1"/>
      <c r="F4" s="1"/>
      <c r="G4" s="1"/>
      <c r="H4" s="1"/>
      <c r="I4" s="1"/>
      <c r="J4" s="1"/>
      <c r="K4" s="1"/>
      <c r="L4" s="1"/>
      <c r="M4" s="1"/>
      <c r="N4" s="1"/>
      <c r="O4" s="1"/>
      <c r="P4" s="1"/>
      <c r="Q4" s="1"/>
      <c r="R4" s="1"/>
      <c r="S4" s="1"/>
      <c r="T4" s="1"/>
      <c r="U4" s="1"/>
      <c r="V4" s="1"/>
      <c r="W4" s="1"/>
      <c r="X4" s="1"/>
    </row>
    <row r="5" spans="1:24" ht="52.5" x14ac:dyDescent="0.25">
      <c r="A5" s="1"/>
      <c r="B5" s="88" t="s">
        <v>134</v>
      </c>
      <c r="C5" s="89" t="s">
        <v>135</v>
      </c>
      <c r="D5" s="90">
        <v>0.4</v>
      </c>
      <c r="E5" s="1"/>
      <c r="F5" s="1"/>
      <c r="G5" s="1"/>
      <c r="H5" s="1"/>
      <c r="I5" s="1"/>
      <c r="J5" s="1"/>
      <c r="K5" s="1"/>
      <c r="L5" s="1"/>
      <c r="M5" s="1"/>
      <c r="N5" s="1"/>
      <c r="O5" s="1"/>
      <c r="P5" s="1"/>
      <c r="Q5" s="1"/>
      <c r="R5" s="1"/>
      <c r="S5" s="1"/>
      <c r="T5" s="1"/>
      <c r="U5" s="1"/>
      <c r="V5" s="1"/>
      <c r="W5" s="1"/>
      <c r="X5" s="1"/>
    </row>
    <row r="6" spans="1:24" ht="52.5" x14ac:dyDescent="0.25">
      <c r="A6" s="1"/>
      <c r="B6" s="91" t="s">
        <v>136</v>
      </c>
      <c r="C6" s="89" t="s">
        <v>137</v>
      </c>
      <c r="D6" s="90">
        <v>0.6</v>
      </c>
      <c r="E6" s="1"/>
      <c r="F6" s="1"/>
      <c r="G6" s="1"/>
      <c r="H6" s="1"/>
      <c r="I6" s="1"/>
      <c r="J6" s="1"/>
      <c r="K6" s="1"/>
      <c r="L6" s="1"/>
      <c r="M6" s="1"/>
      <c r="N6" s="1"/>
      <c r="O6" s="1"/>
      <c r="P6" s="1"/>
      <c r="Q6" s="1"/>
      <c r="R6" s="1"/>
      <c r="S6" s="1"/>
      <c r="T6" s="1"/>
      <c r="U6" s="1"/>
      <c r="V6" s="1"/>
      <c r="W6" s="1"/>
      <c r="X6" s="1"/>
    </row>
    <row r="7" spans="1:24" ht="78.75" x14ac:dyDescent="0.25">
      <c r="A7" s="1"/>
      <c r="B7" s="92" t="s">
        <v>138</v>
      </c>
      <c r="C7" s="89" t="s">
        <v>139</v>
      </c>
      <c r="D7" s="90">
        <v>0.8</v>
      </c>
      <c r="E7" s="1"/>
      <c r="F7" s="1"/>
      <c r="G7" s="1"/>
      <c r="H7" s="1"/>
      <c r="I7" s="1"/>
      <c r="J7" s="1"/>
      <c r="K7" s="1"/>
      <c r="L7" s="1"/>
      <c r="M7" s="1"/>
      <c r="N7" s="1"/>
      <c r="O7" s="1"/>
      <c r="P7" s="1"/>
      <c r="Q7" s="1"/>
      <c r="R7" s="1"/>
      <c r="S7" s="1"/>
      <c r="T7" s="1"/>
      <c r="U7" s="1"/>
      <c r="V7" s="1"/>
      <c r="W7" s="1"/>
      <c r="X7" s="1"/>
    </row>
    <row r="8" spans="1:24" ht="52.5" x14ac:dyDescent="0.25">
      <c r="A8" s="1"/>
      <c r="B8" s="93" t="s">
        <v>140</v>
      </c>
      <c r="C8" s="89" t="s">
        <v>141</v>
      </c>
      <c r="D8" s="90">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94"/>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424"/>
  <sheetViews>
    <sheetView topLeftCell="A4" zoomScale="75" zoomScaleNormal="75" workbookViewId="0">
      <selection activeCell="D7" sqref="D7"/>
    </sheetView>
  </sheetViews>
  <sheetFormatPr baseColWidth="10" defaultColWidth="14.42578125" defaultRowHeight="15" customHeight="1" x14ac:dyDescent="0.25"/>
  <cols>
    <col min="1" max="1" width="9.28515625" customWidth="1"/>
    <col min="2" max="2" width="35.42578125" customWidth="1"/>
    <col min="3" max="3" width="65.42578125" customWidth="1"/>
    <col min="4" max="4" width="118.140625" customWidth="1"/>
    <col min="5" max="5" width="126.5703125" customWidth="1"/>
    <col min="6" max="21" width="9.28515625" customWidth="1"/>
  </cols>
  <sheetData>
    <row r="1" spans="1:21" ht="33" x14ac:dyDescent="0.25">
      <c r="A1" s="1"/>
      <c r="B1" s="270" t="s">
        <v>142</v>
      </c>
      <c r="C1" s="165"/>
      <c r="D1" s="165"/>
      <c r="E1" s="1"/>
      <c r="F1" s="1"/>
      <c r="G1" s="1"/>
      <c r="H1" s="1"/>
      <c r="I1" s="1"/>
      <c r="J1" s="1"/>
      <c r="K1" s="1"/>
      <c r="L1" s="1"/>
      <c r="M1" s="1"/>
      <c r="N1" s="1"/>
      <c r="O1" s="1"/>
      <c r="P1" s="1"/>
      <c r="Q1" s="1"/>
      <c r="R1" s="1"/>
      <c r="S1" s="1"/>
      <c r="T1" s="1"/>
      <c r="U1" s="1"/>
    </row>
    <row r="2" spans="1:21" x14ac:dyDescent="0.25">
      <c r="A2" s="1"/>
      <c r="B2" s="95"/>
      <c r="C2" s="95"/>
      <c r="D2" s="95"/>
      <c r="E2" s="1"/>
      <c r="F2" s="1"/>
      <c r="G2" s="1"/>
      <c r="H2" s="1"/>
      <c r="I2" s="1"/>
      <c r="J2" s="1"/>
      <c r="K2" s="1"/>
      <c r="L2" s="1"/>
      <c r="M2" s="1"/>
      <c r="N2" s="1"/>
      <c r="O2" s="1"/>
      <c r="P2" s="1"/>
      <c r="Q2" s="1"/>
      <c r="R2" s="1"/>
      <c r="S2" s="1"/>
      <c r="T2" s="1"/>
      <c r="U2" s="1"/>
    </row>
    <row r="3" spans="1:21" ht="60" x14ac:dyDescent="0.25">
      <c r="A3" s="1"/>
      <c r="B3" s="96"/>
      <c r="C3" s="97" t="s">
        <v>143</v>
      </c>
      <c r="D3" s="97" t="s">
        <v>144</v>
      </c>
      <c r="E3" s="1"/>
      <c r="F3" s="1"/>
      <c r="G3" s="1"/>
      <c r="H3" s="1"/>
      <c r="I3" s="1"/>
      <c r="J3" s="1"/>
      <c r="K3" s="1"/>
      <c r="L3" s="1"/>
      <c r="M3" s="1"/>
      <c r="N3" s="1"/>
      <c r="O3" s="1"/>
      <c r="P3" s="1"/>
      <c r="Q3" s="1"/>
      <c r="R3" s="1"/>
      <c r="S3" s="1"/>
      <c r="T3" s="1"/>
      <c r="U3" s="1"/>
    </row>
    <row r="4" spans="1:21" ht="66" x14ac:dyDescent="0.25">
      <c r="A4" s="98" t="s">
        <v>145</v>
      </c>
      <c r="B4" s="99" t="s">
        <v>146</v>
      </c>
      <c r="C4" s="100" t="s">
        <v>147</v>
      </c>
      <c r="D4" s="101" t="s">
        <v>148</v>
      </c>
      <c r="E4" s="1"/>
      <c r="F4" s="1"/>
      <c r="G4" s="1"/>
      <c r="H4" s="1"/>
      <c r="I4" s="1"/>
      <c r="J4" s="1"/>
      <c r="K4" s="1"/>
      <c r="L4" s="1"/>
      <c r="M4" s="1"/>
      <c r="N4" s="1"/>
      <c r="O4" s="1"/>
      <c r="P4" s="1"/>
      <c r="Q4" s="1"/>
      <c r="R4" s="1"/>
      <c r="S4" s="1"/>
      <c r="T4" s="1"/>
      <c r="U4" s="1"/>
    </row>
    <row r="5" spans="1:21" ht="99" x14ac:dyDescent="0.25">
      <c r="A5" s="98" t="s">
        <v>149</v>
      </c>
      <c r="B5" s="102" t="s">
        <v>150</v>
      </c>
      <c r="C5" s="103" t="s">
        <v>151</v>
      </c>
      <c r="D5" s="104" t="s">
        <v>152</v>
      </c>
      <c r="E5" s="1"/>
      <c r="F5" s="1"/>
      <c r="G5" s="1"/>
      <c r="H5" s="1"/>
      <c r="I5" s="1"/>
      <c r="J5" s="1"/>
      <c r="K5" s="1"/>
      <c r="L5" s="1"/>
      <c r="M5" s="1"/>
      <c r="N5" s="1"/>
      <c r="O5" s="1"/>
      <c r="P5" s="1"/>
      <c r="Q5" s="1"/>
      <c r="R5" s="1"/>
      <c r="S5" s="1"/>
      <c r="T5" s="1"/>
      <c r="U5" s="1"/>
    </row>
    <row r="6" spans="1:21" ht="66" x14ac:dyDescent="0.25">
      <c r="A6" s="98" t="s">
        <v>120</v>
      </c>
      <c r="B6" s="105" t="s">
        <v>153</v>
      </c>
      <c r="C6" s="103" t="s">
        <v>154</v>
      </c>
      <c r="D6" s="104" t="s">
        <v>155</v>
      </c>
      <c r="E6" s="1"/>
      <c r="F6" s="1"/>
      <c r="G6" s="1"/>
      <c r="H6" s="1"/>
      <c r="I6" s="1"/>
      <c r="J6" s="1"/>
      <c r="K6" s="1"/>
      <c r="L6" s="1"/>
      <c r="M6" s="1"/>
      <c r="N6" s="1"/>
      <c r="O6" s="1"/>
      <c r="P6" s="1"/>
      <c r="Q6" s="1"/>
      <c r="R6" s="1"/>
      <c r="S6" s="1"/>
      <c r="T6" s="1"/>
      <c r="U6" s="1"/>
    </row>
    <row r="7" spans="1:21" ht="99" x14ac:dyDescent="0.25">
      <c r="A7" s="98" t="s">
        <v>156</v>
      </c>
      <c r="B7" s="106" t="s">
        <v>157</v>
      </c>
      <c r="C7" s="103" t="s">
        <v>158</v>
      </c>
      <c r="D7" s="104" t="s">
        <v>159</v>
      </c>
      <c r="E7" s="1"/>
      <c r="F7" s="1"/>
      <c r="G7" s="1"/>
      <c r="H7" s="1"/>
      <c r="I7" s="1"/>
      <c r="J7" s="1"/>
      <c r="K7" s="1"/>
      <c r="L7" s="1"/>
      <c r="M7" s="1"/>
      <c r="N7" s="1"/>
      <c r="O7" s="1"/>
      <c r="P7" s="1"/>
      <c r="Q7" s="1"/>
      <c r="R7" s="1"/>
      <c r="S7" s="1"/>
      <c r="T7" s="1"/>
      <c r="U7" s="1"/>
    </row>
    <row r="8" spans="1:21" ht="66" x14ac:dyDescent="0.25">
      <c r="A8" s="98" t="s">
        <v>160</v>
      </c>
      <c r="B8" s="107" t="s">
        <v>161</v>
      </c>
      <c r="C8" s="103" t="s">
        <v>162</v>
      </c>
      <c r="D8" s="104" t="s">
        <v>163</v>
      </c>
      <c r="E8" s="1"/>
      <c r="F8" s="1"/>
      <c r="G8" s="1"/>
      <c r="H8" s="1"/>
      <c r="I8" s="1"/>
      <c r="J8" s="1"/>
      <c r="K8" s="1"/>
      <c r="L8" s="1"/>
      <c r="M8" s="1"/>
      <c r="N8" s="1"/>
      <c r="O8" s="1"/>
      <c r="P8" s="1"/>
      <c r="Q8" s="1"/>
      <c r="R8" s="1"/>
      <c r="S8" s="1"/>
      <c r="T8" s="1"/>
      <c r="U8" s="1"/>
    </row>
    <row r="9" spans="1:21" ht="20.25" x14ac:dyDescent="0.25">
      <c r="A9" s="98"/>
      <c r="B9" s="98"/>
      <c r="C9" s="108"/>
      <c r="D9" s="108"/>
      <c r="E9" s="1"/>
      <c r="F9" s="1"/>
      <c r="G9" s="1"/>
      <c r="H9" s="1"/>
      <c r="I9" s="1"/>
      <c r="J9" s="1"/>
      <c r="K9" s="1"/>
      <c r="L9" s="1"/>
      <c r="M9" s="1"/>
      <c r="N9" s="1"/>
      <c r="O9" s="1"/>
      <c r="P9" s="1"/>
      <c r="Q9" s="1"/>
      <c r="R9" s="1"/>
      <c r="S9" s="1"/>
      <c r="T9" s="1"/>
      <c r="U9" s="1"/>
    </row>
    <row r="10" spans="1:21" ht="16.5" x14ac:dyDescent="0.25">
      <c r="A10" s="98"/>
      <c r="B10" s="109"/>
      <c r="C10" s="109"/>
      <c r="D10" s="109"/>
      <c r="E10" s="1"/>
      <c r="F10" s="1"/>
      <c r="G10" s="1"/>
      <c r="H10" s="1"/>
      <c r="I10" s="1"/>
      <c r="J10" s="1"/>
      <c r="K10" s="1"/>
      <c r="L10" s="1"/>
      <c r="M10" s="1"/>
      <c r="N10" s="1"/>
      <c r="O10" s="1"/>
      <c r="P10" s="1"/>
      <c r="Q10" s="1"/>
      <c r="R10" s="1"/>
      <c r="S10" s="1"/>
      <c r="T10" s="1"/>
      <c r="U10" s="1"/>
    </row>
    <row r="11" spans="1:21" x14ac:dyDescent="0.25">
      <c r="A11" s="98"/>
      <c r="B11" s="98" t="s">
        <v>164</v>
      </c>
      <c r="C11" s="98" t="s">
        <v>165</v>
      </c>
      <c r="D11" s="98" t="s">
        <v>166</v>
      </c>
      <c r="E11" s="1"/>
      <c r="F11" s="1"/>
      <c r="G11" s="1"/>
      <c r="H11" s="1"/>
      <c r="I11" s="1"/>
      <c r="J11" s="1"/>
      <c r="K11" s="1"/>
      <c r="L11" s="1"/>
      <c r="M11" s="1"/>
      <c r="N11" s="1"/>
      <c r="O11" s="1"/>
      <c r="P11" s="1"/>
      <c r="Q11" s="1"/>
      <c r="R11" s="1"/>
      <c r="S11" s="1"/>
      <c r="T11" s="1"/>
      <c r="U11" s="1"/>
    </row>
    <row r="12" spans="1:21" x14ac:dyDescent="0.25">
      <c r="A12" s="98"/>
      <c r="B12" s="98" t="s">
        <v>167</v>
      </c>
      <c r="C12" s="98" t="s">
        <v>168</v>
      </c>
      <c r="D12" s="98" t="s">
        <v>98</v>
      </c>
      <c r="E12" s="1"/>
      <c r="F12" s="1"/>
      <c r="G12" s="1"/>
      <c r="H12" s="1"/>
      <c r="I12" s="1"/>
      <c r="J12" s="1"/>
      <c r="K12" s="1"/>
      <c r="L12" s="1"/>
      <c r="M12" s="1"/>
      <c r="N12" s="1"/>
      <c r="O12" s="1"/>
      <c r="P12" s="1"/>
      <c r="Q12" s="1"/>
      <c r="R12" s="1"/>
      <c r="S12" s="1"/>
      <c r="T12" s="1"/>
      <c r="U12" s="1"/>
    </row>
    <row r="13" spans="1:21" x14ac:dyDescent="0.25">
      <c r="A13" s="98"/>
      <c r="B13" s="98"/>
      <c r="C13" s="98" t="s">
        <v>169</v>
      </c>
      <c r="D13" s="98" t="s">
        <v>170</v>
      </c>
      <c r="E13" s="1"/>
      <c r="F13" s="1"/>
      <c r="G13" s="1"/>
      <c r="H13" s="1"/>
      <c r="I13" s="1"/>
      <c r="J13" s="1"/>
      <c r="K13" s="1"/>
      <c r="L13" s="1"/>
      <c r="M13" s="1"/>
      <c r="N13" s="1"/>
      <c r="O13" s="1"/>
      <c r="P13" s="1"/>
      <c r="Q13" s="1"/>
      <c r="R13" s="1"/>
      <c r="S13" s="1"/>
      <c r="T13" s="1"/>
      <c r="U13" s="1"/>
    </row>
    <row r="14" spans="1:21" x14ac:dyDescent="0.25">
      <c r="A14" s="98"/>
      <c r="B14" s="98"/>
      <c r="C14" s="98" t="s">
        <v>171</v>
      </c>
      <c r="D14" s="98" t="s">
        <v>172</v>
      </c>
      <c r="E14" s="1"/>
      <c r="F14" s="1"/>
      <c r="G14" s="1"/>
      <c r="H14" s="1"/>
      <c r="I14" s="1"/>
      <c r="J14" s="1"/>
      <c r="K14" s="1"/>
      <c r="L14" s="1"/>
      <c r="M14" s="1"/>
      <c r="N14" s="1"/>
      <c r="O14" s="1"/>
      <c r="P14" s="1"/>
      <c r="Q14" s="1"/>
      <c r="R14" s="1"/>
      <c r="S14" s="1"/>
      <c r="T14" s="1"/>
      <c r="U14" s="1"/>
    </row>
    <row r="15" spans="1:21" x14ac:dyDescent="0.25">
      <c r="A15" s="98"/>
      <c r="B15" s="98"/>
      <c r="C15" s="98" t="s">
        <v>173</v>
      </c>
      <c r="D15" s="98" t="s">
        <v>174</v>
      </c>
      <c r="E15" s="1"/>
      <c r="F15" s="1"/>
      <c r="G15" s="1"/>
      <c r="H15" s="1"/>
      <c r="I15" s="1"/>
      <c r="J15" s="1"/>
      <c r="K15" s="1"/>
      <c r="L15" s="1"/>
      <c r="M15" s="1"/>
      <c r="N15" s="1"/>
      <c r="O15" s="1"/>
      <c r="P15" s="1"/>
      <c r="Q15" s="1"/>
      <c r="R15" s="1"/>
      <c r="S15" s="1"/>
      <c r="T15" s="1"/>
      <c r="U15" s="1"/>
    </row>
    <row r="16" spans="1:21" x14ac:dyDescent="0.25">
      <c r="A16" s="98"/>
      <c r="B16" s="98"/>
      <c r="C16" s="98"/>
      <c r="D16" s="98"/>
      <c r="E16" s="1"/>
      <c r="F16" s="1"/>
      <c r="G16" s="1"/>
      <c r="H16" s="1"/>
      <c r="I16" s="1"/>
      <c r="J16" s="1"/>
      <c r="K16" s="1"/>
      <c r="L16" s="1"/>
      <c r="M16" s="1"/>
      <c r="N16" s="1"/>
      <c r="O16" s="1"/>
    </row>
    <row r="17" spans="1:15" x14ac:dyDescent="0.25">
      <c r="A17" s="98"/>
      <c r="B17" s="98"/>
      <c r="C17" s="98"/>
      <c r="D17" s="98"/>
      <c r="E17" s="1"/>
      <c r="F17" s="1"/>
      <c r="G17" s="1"/>
      <c r="H17" s="1"/>
      <c r="I17" s="1"/>
      <c r="J17" s="1"/>
      <c r="K17" s="1"/>
      <c r="L17" s="1"/>
      <c r="M17" s="1"/>
      <c r="N17" s="1"/>
      <c r="O17" s="1"/>
    </row>
    <row r="18" spans="1:15" x14ac:dyDescent="0.25">
      <c r="A18" s="98"/>
      <c r="B18" s="1"/>
      <c r="C18" s="1"/>
      <c r="D18" s="1"/>
      <c r="E18" s="1"/>
      <c r="F18" s="1"/>
      <c r="G18" s="1"/>
      <c r="H18" s="1"/>
      <c r="I18" s="1"/>
      <c r="J18" s="1"/>
      <c r="K18" s="1"/>
      <c r="L18" s="1"/>
      <c r="M18" s="1"/>
      <c r="N18" s="1"/>
      <c r="O18" s="1"/>
    </row>
    <row r="19" spans="1:15" x14ac:dyDescent="0.25">
      <c r="A19" s="98"/>
      <c r="B19" s="1"/>
      <c r="C19" s="1"/>
      <c r="D19" s="1"/>
      <c r="E19" s="1"/>
      <c r="F19" s="1"/>
      <c r="G19" s="1"/>
      <c r="H19" s="1"/>
      <c r="I19" s="1"/>
      <c r="J19" s="1"/>
      <c r="K19" s="1"/>
      <c r="L19" s="1"/>
      <c r="M19" s="1"/>
      <c r="N19" s="1"/>
      <c r="O19" s="1"/>
    </row>
    <row r="20" spans="1:15" x14ac:dyDescent="0.25">
      <c r="A20" s="98"/>
      <c r="B20" s="1"/>
      <c r="C20" s="1"/>
      <c r="D20" s="1"/>
      <c r="E20" s="1"/>
      <c r="F20" s="1"/>
      <c r="G20" s="1"/>
      <c r="H20" s="1"/>
      <c r="I20" s="1"/>
      <c r="J20" s="1"/>
      <c r="K20" s="1"/>
      <c r="L20" s="1"/>
      <c r="M20" s="1"/>
      <c r="N20" s="1"/>
      <c r="O20" s="1"/>
    </row>
    <row r="21" spans="1:15" ht="15.75" customHeight="1" x14ac:dyDescent="0.25">
      <c r="A21" s="98"/>
      <c r="B21" s="1"/>
      <c r="C21" s="1"/>
      <c r="D21" s="1"/>
      <c r="E21" s="1"/>
      <c r="F21" s="1"/>
      <c r="G21" s="1"/>
      <c r="H21" s="1"/>
      <c r="I21" s="1"/>
      <c r="J21" s="1"/>
      <c r="K21" s="1"/>
      <c r="L21" s="1"/>
      <c r="M21" s="1"/>
      <c r="N21" s="1"/>
      <c r="O21" s="1"/>
    </row>
    <row r="22" spans="1:15" ht="15.75" customHeight="1" x14ac:dyDescent="0.25">
      <c r="A22" s="98"/>
      <c r="B22" s="98"/>
      <c r="C22" s="108"/>
      <c r="D22" s="108"/>
      <c r="E22" s="1"/>
      <c r="F22" s="1"/>
      <c r="G22" s="1"/>
      <c r="H22" s="1"/>
      <c r="I22" s="1"/>
      <c r="J22" s="1"/>
      <c r="K22" s="1"/>
      <c r="L22" s="1"/>
      <c r="M22" s="1"/>
      <c r="N22" s="1"/>
      <c r="O22" s="1"/>
    </row>
    <row r="23" spans="1:15" ht="15.75" customHeight="1" x14ac:dyDescent="0.25">
      <c r="A23" s="98"/>
      <c r="B23" s="98"/>
      <c r="C23" s="108"/>
      <c r="D23" s="108"/>
      <c r="E23" s="1"/>
      <c r="F23" s="1"/>
      <c r="G23" s="1"/>
      <c r="H23" s="1"/>
      <c r="I23" s="1"/>
      <c r="J23" s="1"/>
      <c r="K23" s="1"/>
      <c r="L23" s="1"/>
      <c r="M23" s="1"/>
      <c r="N23" s="1"/>
      <c r="O23" s="1"/>
    </row>
    <row r="24" spans="1:15" ht="15.75" customHeight="1" x14ac:dyDescent="0.25">
      <c r="A24" s="98"/>
      <c r="B24" s="98"/>
      <c r="C24" s="108"/>
      <c r="D24" s="108"/>
      <c r="E24" s="1"/>
      <c r="F24" s="1"/>
      <c r="G24" s="1"/>
      <c r="H24" s="1"/>
      <c r="I24" s="1"/>
      <c r="J24" s="1"/>
      <c r="K24" s="1"/>
      <c r="L24" s="1"/>
      <c r="M24" s="1"/>
      <c r="N24" s="1"/>
      <c r="O24" s="1"/>
    </row>
    <row r="25" spans="1:15" ht="15.75" customHeight="1" x14ac:dyDescent="0.25">
      <c r="A25" s="98"/>
      <c r="B25" s="98"/>
      <c r="C25" s="108"/>
      <c r="D25" s="108"/>
      <c r="E25" s="1"/>
      <c r="F25" s="1"/>
      <c r="G25" s="1"/>
      <c r="H25" s="1"/>
      <c r="I25" s="1"/>
      <c r="J25" s="1"/>
      <c r="K25" s="1"/>
      <c r="L25" s="1"/>
      <c r="M25" s="1"/>
      <c r="N25" s="1"/>
      <c r="O25" s="1"/>
    </row>
    <row r="26" spans="1:15" ht="15.75" customHeight="1" x14ac:dyDescent="0.25">
      <c r="A26" s="98"/>
      <c r="B26" s="98"/>
      <c r="C26" s="108"/>
      <c r="D26" s="108"/>
      <c r="E26" s="1"/>
      <c r="F26" s="1"/>
      <c r="G26" s="1"/>
      <c r="H26" s="1"/>
      <c r="I26" s="1"/>
      <c r="J26" s="1"/>
      <c r="K26" s="1"/>
      <c r="L26" s="1"/>
      <c r="M26" s="1"/>
      <c r="N26" s="1"/>
      <c r="O26" s="1"/>
    </row>
    <row r="27" spans="1:15" ht="15.75" customHeight="1" x14ac:dyDescent="0.25">
      <c r="A27" s="98"/>
      <c r="B27" s="98"/>
      <c r="C27" s="108"/>
      <c r="D27" s="108"/>
      <c r="E27" s="1"/>
      <c r="F27" s="1"/>
      <c r="G27" s="1"/>
      <c r="H27" s="1"/>
      <c r="I27" s="1"/>
      <c r="J27" s="1"/>
      <c r="K27" s="1"/>
      <c r="L27" s="1"/>
      <c r="M27" s="1"/>
      <c r="N27" s="1"/>
      <c r="O27" s="1"/>
    </row>
    <row r="28" spans="1:15" ht="15.75" customHeight="1" x14ac:dyDescent="0.25">
      <c r="A28" s="98"/>
      <c r="B28" s="98"/>
      <c r="C28" s="108"/>
      <c r="D28" s="108"/>
      <c r="E28" s="1"/>
      <c r="F28" s="1"/>
      <c r="G28" s="1"/>
      <c r="H28" s="1"/>
      <c r="I28" s="1"/>
      <c r="J28" s="1"/>
      <c r="K28" s="1"/>
      <c r="L28" s="1"/>
      <c r="M28" s="1"/>
      <c r="N28" s="1"/>
      <c r="O28" s="1"/>
    </row>
    <row r="29" spans="1:15" ht="15.75" customHeight="1" x14ac:dyDescent="0.25">
      <c r="A29" s="98"/>
      <c r="B29" s="98"/>
      <c r="C29" s="108"/>
      <c r="D29" s="108"/>
      <c r="E29" s="1"/>
      <c r="F29" s="1"/>
      <c r="G29" s="1"/>
      <c r="H29" s="1"/>
      <c r="I29" s="1"/>
      <c r="J29" s="1"/>
      <c r="K29" s="1"/>
      <c r="L29" s="1"/>
      <c r="M29" s="1"/>
      <c r="N29" s="1"/>
      <c r="O29" s="1"/>
    </row>
    <row r="30" spans="1:15" ht="15.75" customHeight="1" x14ac:dyDescent="0.25">
      <c r="A30" s="98"/>
      <c r="B30" s="98"/>
      <c r="C30" s="108"/>
      <c r="D30" s="108"/>
      <c r="E30" s="1"/>
      <c r="F30" s="1"/>
      <c r="G30" s="1"/>
      <c r="H30" s="1"/>
      <c r="I30" s="1"/>
      <c r="J30" s="1"/>
      <c r="K30" s="1"/>
      <c r="L30" s="1"/>
      <c r="M30" s="1"/>
      <c r="N30" s="1"/>
      <c r="O30" s="1"/>
    </row>
    <row r="31" spans="1:15" ht="15.75" customHeight="1" x14ac:dyDescent="0.25">
      <c r="A31" s="98"/>
      <c r="B31" s="98"/>
      <c r="C31" s="108"/>
      <c r="D31" s="108"/>
      <c r="E31" s="1"/>
      <c r="F31" s="1"/>
      <c r="G31" s="1"/>
      <c r="H31" s="1"/>
      <c r="I31" s="1"/>
      <c r="J31" s="1"/>
      <c r="K31" s="1"/>
      <c r="L31" s="1"/>
      <c r="M31" s="1"/>
      <c r="N31" s="1"/>
      <c r="O31" s="1"/>
    </row>
    <row r="32" spans="1:15" ht="15.75" customHeight="1" x14ac:dyDescent="0.25">
      <c r="A32" s="98"/>
      <c r="B32" s="98"/>
      <c r="C32" s="108"/>
      <c r="D32" s="108"/>
      <c r="E32" s="1"/>
      <c r="F32" s="1"/>
      <c r="G32" s="1"/>
      <c r="H32" s="1"/>
      <c r="I32" s="1"/>
      <c r="J32" s="1"/>
      <c r="K32" s="1"/>
      <c r="L32" s="1"/>
      <c r="M32" s="1"/>
      <c r="N32" s="1"/>
      <c r="O32" s="1"/>
    </row>
    <row r="33" spans="1:15" ht="15.75" customHeight="1" x14ac:dyDescent="0.25">
      <c r="A33" s="98"/>
      <c r="B33" s="98"/>
      <c r="C33" s="108"/>
      <c r="D33" s="108"/>
      <c r="E33" s="1"/>
      <c r="F33" s="1"/>
      <c r="G33" s="1"/>
      <c r="H33" s="1"/>
      <c r="I33" s="1"/>
      <c r="J33" s="1"/>
      <c r="K33" s="1"/>
      <c r="L33" s="1"/>
      <c r="M33" s="1"/>
      <c r="N33" s="1"/>
      <c r="O33" s="1"/>
    </row>
    <row r="34" spans="1:15" ht="15.75" customHeight="1" x14ac:dyDescent="0.25">
      <c r="A34" s="98"/>
      <c r="B34" s="98"/>
      <c r="C34" s="108"/>
      <c r="D34" s="108"/>
      <c r="E34" s="1"/>
      <c r="F34" s="1"/>
      <c r="G34" s="1"/>
      <c r="H34" s="1"/>
      <c r="I34" s="1"/>
      <c r="J34" s="1"/>
      <c r="K34" s="1"/>
      <c r="L34" s="1"/>
      <c r="M34" s="1"/>
      <c r="N34" s="1"/>
      <c r="O34" s="1"/>
    </row>
    <row r="35" spans="1:15" ht="15.75" customHeight="1" x14ac:dyDescent="0.25">
      <c r="A35" s="98"/>
      <c r="B35" s="98"/>
      <c r="C35" s="108"/>
      <c r="D35" s="108"/>
      <c r="E35" s="1"/>
      <c r="F35" s="1"/>
      <c r="G35" s="1"/>
      <c r="H35" s="1"/>
      <c r="I35" s="1"/>
      <c r="J35" s="1"/>
      <c r="K35" s="1"/>
      <c r="L35" s="1"/>
      <c r="M35" s="1"/>
      <c r="N35" s="1"/>
      <c r="O35" s="1"/>
    </row>
    <row r="36" spans="1:15" ht="15.75" customHeight="1" x14ac:dyDescent="0.25">
      <c r="A36" s="98"/>
      <c r="B36" s="98"/>
      <c r="C36" s="108"/>
      <c r="D36" s="108"/>
      <c r="E36" s="1"/>
      <c r="F36" s="1"/>
      <c r="G36" s="1"/>
      <c r="H36" s="1"/>
      <c r="I36" s="1"/>
      <c r="J36" s="1"/>
      <c r="K36" s="1"/>
      <c r="L36" s="1"/>
      <c r="M36" s="1"/>
      <c r="N36" s="1"/>
      <c r="O36" s="1"/>
    </row>
    <row r="37" spans="1:15" ht="15.75" customHeight="1" x14ac:dyDescent="0.25">
      <c r="A37" s="98"/>
      <c r="B37" s="98"/>
      <c r="C37" s="108"/>
      <c r="D37" s="108"/>
      <c r="E37" s="1"/>
      <c r="F37" s="1"/>
      <c r="G37" s="1"/>
      <c r="H37" s="1"/>
      <c r="I37" s="1"/>
      <c r="J37" s="1"/>
      <c r="K37" s="1"/>
      <c r="L37" s="1"/>
      <c r="M37" s="1"/>
      <c r="N37" s="1"/>
      <c r="O37" s="1"/>
    </row>
    <row r="38" spans="1:15" ht="15.75" customHeight="1" x14ac:dyDescent="0.25">
      <c r="A38" s="98"/>
      <c r="B38" s="98"/>
      <c r="C38" s="108"/>
      <c r="D38" s="108"/>
      <c r="E38" s="1"/>
      <c r="F38" s="1"/>
      <c r="G38" s="1"/>
      <c r="H38" s="1"/>
      <c r="I38" s="1"/>
      <c r="J38" s="1"/>
      <c r="K38" s="1"/>
      <c r="L38" s="1"/>
      <c r="M38" s="1"/>
      <c r="N38" s="1"/>
      <c r="O38" s="1"/>
    </row>
    <row r="39" spans="1:15" ht="15.75" customHeight="1" x14ac:dyDescent="0.25">
      <c r="A39" s="98"/>
      <c r="B39" s="98"/>
      <c r="C39" s="108"/>
      <c r="D39" s="108"/>
      <c r="E39" s="1"/>
      <c r="F39" s="1"/>
      <c r="G39" s="1"/>
      <c r="H39" s="1"/>
      <c r="I39" s="1"/>
      <c r="J39" s="1"/>
      <c r="K39" s="1"/>
      <c r="L39" s="1"/>
      <c r="M39" s="1"/>
      <c r="N39" s="1"/>
      <c r="O39" s="1"/>
    </row>
    <row r="40" spans="1:15" ht="15.75" customHeight="1" x14ac:dyDescent="0.25">
      <c r="A40" s="98"/>
      <c r="B40" s="98"/>
      <c r="C40" s="108"/>
      <c r="D40" s="108"/>
      <c r="E40" s="1"/>
      <c r="F40" s="1"/>
      <c r="G40" s="1"/>
      <c r="H40" s="1"/>
      <c r="I40" s="1"/>
      <c r="J40" s="1"/>
      <c r="K40" s="1"/>
      <c r="L40" s="1"/>
      <c r="M40" s="1"/>
      <c r="N40" s="1"/>
      <c r="O40" s="1"/>
    </row>
    <row r="41" spans="1:15" ht="15.75" customHeight="1" x14ac:dyDescent="0.25">
      <c r="A41" s="98"/>
      <c r="B41" s="98"/>
      <c r="C41" s="108"/>
      <c r="D41" s="108"/>
      <c r="E41" s="1"/>
      <c r="F41" s="1"/>
      <c r="G41" s="1"/>
      <c r="H41" s="1"/>
      <c r="I41" s="1"/>
      <c r="J41" s="1"/>
      <c r="K41" s="1"/>
      <c r="L41" s="1"/>
      <c r="M41" s="1"/>
      <c r="N41" s="1"/>
      <c r="O41" s="1"/>
    </row>
    <row r="42" spans="1:15" ht="15.75" customHeight="1" x14ac:dyDescent="0.25">
      <c r="A42" s="98"/>
      <c r="B42" s="98"/>
      <c r="C42" s="108"/>
      <c r="D42" s="108"/>
      <c r="E42" s="1"/>
      <c r="F42" s="1"/>
      <c r="G42" s="1"/>
      <c r="H42" s="1"/>
      <c r="I42" s="1"/>
      <c r="J42" s="1"/>
      <c r="K42" s="1"/>
      <c r="L42" s="1"/>
      <c r="M42" s="1"/>
      <c r="N42" s="1"/>
      <c r="O42" s="1"/>
    </row>
    <row r="43" spans="1:15" ht="15.75" customHeight="1" x14ac:dyDescent="0.25">
      <c r="A43" s="98"/>
      <c r="B43" s="98"/>
      <c r="C43" s="108"/>
      <c r="D43" s="108"/>
      <c r="E43" s="1"/>
      <c r="F43" s="1"/>
      <c r="G43" s="1"/>
      <c r="H43" s="1"/>
      <c r="I43" s="1"/>
      <c r="J43" s="1"/>
      <c r="K43" s="1"/>
      <c r="L43" s="1"/>
      <c r="M43" s="1"/>
      <c r="N43" s="1"/>
      <c r="O43" s="1"/>
    </row>
    <row r="44" spans="1:15" ht="15.75" customHeight="1" x14ac:dyDescent="0.25">
      <c r="A44" s="98"/>
      <c r="B44" s="98"/>
      <c r="C44" s="108"/>
      <c r="D44" s="108"/>
      <c r="E44" s="1"/>
      <c r="F44" s="1"/>
      <c r="G44" s="1"/>
      <c r="H44" s="1"/>
      <c r="I44" s="1"/>
      <c r="J44" s="1"/>
      <c r="K44" s="1"/>
      <c r="L44" s="1"/>
      <c r="M44" s="1"/>
      <c r="N44" s="1"/>
      <c r="O44" s="1"/>
    </row>
    <row r="45" spans="1:15" ht="15.75" customHeight="1" x14ac:dyDescent="0.25">
      <c r="A45" s="98"/>
      <c r="B45" s="98"/>
      <c r="C45" s="108"/>
      <c r="D45" s="108"/>
      <c r="E45" s="1"/>
      <c r="F45" s="1"/>
      <c r="G45" s="1"/>
      <c r="H45" s="1"/>
      <c r="I45" s="1"/>
      <c r="J45" s="1"/>
      <c r="K45" s="1"/>
      <c r="L45" s="1"/>
      <c r="M45" s="1"/>
      <c r="N45" s="1"/>
      <c r="O45" s="1"/>
    </row>
    <row r="46" spans="1:15" ht="15.75" customHeight="1" x14ac:dyDescent="0.25">
      <c r="A46" s="98"/>
      <c r="B46" s="98"/>
      <c r="C46" s="108"/>
      <c r="D46" s="108"/>
      <c r="E46" s="1"/>
      <c r="F46" s="1"/>
      <c r="G46" s="1"/>
      <c r="H46" s="1"/>
      <c r="I46" s="1"/>
      <c r="J46" s="1"/>
      <c r="K46" s="1"/>
      <c r="L46" s="1"/>
      <c r="M46" s="1"/>
      <c r="N46" s="1"/>
      <c r="O46" s="1"/>
    </row>
    <row r="47" spans="1:15" ht="15.75" customHeight="1" x14ac:dyDescent="0.25">
      <c r="A47" s="98"/>
      <c r="B47" s="98"/>
      <c r="C47" s="108"/>
      <c r="D47" s="108"/>
      <c r="E47" s="1"/>
      <c r="F47" s="1"/>
      <c r="G47" s="1"/>
      <c r="H47" s="1"/>
      <c r="I47" s="1"/>
      <c r="J47" s="1"/>
      <c r="K47" s="1"/>
      <c r="L47" s="1"/>
      <c r="M47" s="1"/>
      <c r="N47" s="1"/>
      <c r="O47" s="1"/>
    </row>
    <row r="48" spans="1:15" ht="15.75" customHeight="1" x14ac:dyDescent="0.25">
      <c r="A48" s="98"/>
      <c r="B48" s="98"/>
      <c r="C48" s="108"/>
      <c r="D48" s="108"/>
      <c r="E48" s="1"/>
      <c r="F48" s="1"/>
      <c r="G48" s="1"/>
      <c r="H48" s="1"/>
      <c r="I48" s="1"/>
      <c r="J48" s="1"/>
      <c r="K48" s="1"/>
      <c r="L48" s="1"/>
      <c r="M48" s="1"/>
      <c r="N48" s="1"/>
      <c r="O48" s="1"/>
    </row>
    <row r="49" spans="1:15" ht="15.75" customHeight="1" x14ac:dyDescent="0.25">
      <c r="A49" s="98"/>
      <c r="B49" s="98"/>
      <c r="C49" s="108"/>
      <c r="D49" s="108"/>
      <c r="E49" s="1"/>
      <c r="F49" s="1"/>
      <c r="G49" s="1"/>
      <c r="H49" s="1"/>
      <c r="I49" s="1"/>
      <c r="J49" s="1"/>
      <c r="K49" s="1"/>
      <c r="L49" s="1"/>
      <c r="M49" s="1"/>
      <c r="N49" s="1"/>
      <c r="O49" s="1"/>
    </row>
    <row r="50" spans="1:15" ht="15.75" customHeight="1" x14ac:dyDescent="0.25">
      <c r="A50" s="98"/>
      <c r="B50" s="98"/>
      <c r="C50" s="108"/>
      <c r="D50" s="108"/>
      <c r="E50" s="1"/>
      <c r="F50" s="1"/>
      <c r="G50" s="1"/>
      <c r="H50" s="1"/>
      <c r="I50" s="1"/>
      <c r="J50" s="1"/>
      <c r="K50" s="1"/>
      <c r="L50" s="1"/>
      <c r="M50" s="1"/>
      <c r="N50" s="1"/>
      <c r="O50" s="1"/>
    </row>
    <row r="51" spans="1:15" ht="15.75" customHeight="1" x14ac:dyDescent="0.25">
      <c r="A51" s="98"/>
      <c r="B51" s="98"/>
      <c r="C51" s="108"/>
      <c r="D51" s="108"/>
      <c r="E51" s="1"/>
      <c r="F51" s="1"/>
      <c r="G51" s="1"/>
      <c r="H51" s="1"/>
      <c r="I51" s="1"/>
      <c r="J51" s="1"/>
      <c r="K51" s="1"/>
      <c r="L51" s="1"/>
      <c r="M51" s="1"/>
      <c r="N51" s="1"/>
      <c r="O51" s="1"/>
    </row>
    <row r="52" spans="1:15" ht="15.75" customHeight="1" x14ac:dyDescent="0.25">
      <c r="A52" s="98"/>
      <c r="B52" s="110"/>
      <c r="C52" s="111"/>
      <c r="D52" s="111"/>
    </row>
    <row r="53" spans="1:15" ht="15.75" customHeight="1" x14ac:dyDescent="0.25">
      <c r="A53" s="98"/>
      <c r="B53" s="110"/>
      <c r="C53" s="111"/>
      <c r="D53" s="111"/>
    </row>
    <row r="54" spans="1:15" ht="15.75" customHeight="1" x14ac:dyDescent="0.25">
      <c r="A54" s="98"/>
      <c r="B54" s="110"/>
      <c r="C54" s="111"/>
      <c r="D54" s="111"/>
    </row>
    <row r="55" spans="1:15" ht="15.75" customHeight="1" x14ac:dyDescent="0.25">
      <c r="A55" s="98"/>
      <c r="B55" s="110"/>
      <c r="C55" s="111"/>
      <c r="D55" s="111"/>
    </row>
    <row r="56" spans="1:15" ht="15.75" customHeight="1" x14ac:dyDescent="0.25">
      <c r="A56" s="98"/>
      <c r="B56" s="110"/>
      <c r="C56" s="111"/>
      <c r="D56" s="111"/>
    </row>
    <row r="57" spans="1:15" ht="15.75" customHeight="1" x14ac:dyDescent="0.25">
      <c r="A57" s="98"/>
      <c r="B57" s="110"/>
      <c r="C57" s="111"/>
      <c r="D57" s="111"/>
    </row>
    <row r="58" spans="1:15" ht="15.75" customHeight="1" x14ac:dyDescent="0.25">
      <c r="A58" s="98"/>
      <c r="B58" s="110"/>
      <c r="C58" s="111"/>
      <c r="D58" s="111"/>
    </row>
    <row r="59" spans="1:15" ht="15.75" customHeight="1" x14ac:dyDescent="0.25">
      <c r="A59" s="98"/>
      <c r="B59" s="110"/>
      <c r="C59" s="111"/>
      <c r="D59" s="111"/>
    </row>
    <row r="60" spans="1:15" ht="15.75" customHeight="1" x14ac:dyDescent="0.25">
      <c r="A60" s="98"/>
      <c r="B60" s="110"/>
      <c r="C60" s="111"/>
      <c r="D60" s="111"/>
    </row>
    <row r="61" spans="1:15" ht="15.75" customHeight="1" x14ac:dyDescent="0.25">
      <c r="A61" s="98"/>
      <c r="B61" s="110"/>
      <c r="C61" s="111"/>
      <c r="D61" s="111"/>
    </row>
    <row r="62" spans="1:15" ht="15.75" customHeight="1" x14ac:dyDescent="0.25">
      <c r="A62" s="98"/>
      <c r="B62" s="110"/>
      <c r="C62" s="111"/>
      <c r="D62" s="111"/>
    </row>
    <row r="63" spans="1:15" ht="15.75" customHeight="1" x14ac:dyDescent="0.25">
      <c r="A63" s="98"/>
      <c r="B63" s="110"/>
      <c r="C63" s="111"/>
      <c r="D63" s="111"/>
    </row>
    <row r="64" spans="1:15" ht="15.75" customHeight="1" x14ac:dyDescent="0.25">
      <c r="A64" s="98"/>
      <c r="B64" s="110"/>
      <c r="C64" s="111"/>
      <c r="D64" s="111"/>
    </row>
    <row r="65" spans="1:4" ht="15.75" customHeight="1" x14ac:dyDescent="0.25">
      <c r="A65" s="98"/>
      <c r="B65" s="110"/>
      <c r="C65" s="111"/>
      <c r="D65" s="111"/>
    </row>
    <row r="66" spans="1:4" ht="15.75" customHeight="1" x14ac:dyDescent="0.25">
      <c r="A66" s="98"/>
      <c r="B66" s="110"/>
      <c r="C66" s="111"/>
      <c r="D66" s="111"/>
    </row>
    <row r="67" spans="1:4" ht="15.75" customHeight="1" x14ac:dyDescent="0.25">
      <c r="A67" s="98"/>
      <c r="B67" s="110"/>
      <c r="C67" s="111"/>
      <c r="D67" s="111"/>
    </row>
    <row r="68" spans="1:4" ht="15.75" customHeight="1" x14ac:dyDescent="0.25">
      <c r="A68" s="98"/>
      <c r="B68" s="110"/>
      <c r="C68" s="111"/>
      <c r="D68" s="111"/>
    </row>
    <row r="69" spans="1:4" ht="15.75" customHeight="1" x14ac:dyDescent="0.25">
      <c r="A69" s="98"/>
      <c r="B69" s="110"/>
      <c r="C69" s="111"/>
      <c r="D69" s="111"/>
    </row>
    <row r="70" spans="1:4" ht="15.75" customHeight="1" x14ac:dyDescent="0.25">
      <c r="A70" s="98"/>
      <c r="B70" s="110"/>
      <c r="C70" s="111"/>
      <c r="D70" s="111"/>
    </row>
    <row r="71" spans="1:4" ht="15.75" customHeight="1" x14ac:dyDescent="0.25">
      <c r="A71" s="98"/>
      <c r="B71" s="110"/>
      <c r="C71" s="111"/>
      <c r="D71" s="111"/>
    </row>
    <row r="72" spans="1:4" ht="15.75" customHeight="1" x14ac:dyDescent="0.25">
      <c r="A72" s="98"/>
      <c r="B72" s="110"/>
      <c r="C72" s="111"/>
      <c r="D72" s="111"/>
    </row>
    <row r="73" spans="1:4" ht="15.75" customHeight="1" x14ac:dyDescent="0.25">
      <c r="A73" s="98"/>
      <c r="B73" s="110"/>
      <c r="C73" s="111"/>
      <c r="D73" s="111"/>
    </row>
    <row r="74" spans="1:4" ht="15.75" customHeight="1" x14ac:dyDescent="0.25">
      <c r="A74" s="98"/>
      <c r="B74" s="110"/>
      <c r="C74" s="111"/>
      <c r="D74" s="111"/>
    </row>
    <row r="75" spans="1:4" ht="15.75" customHeight="1" x14ac:dyDescent="0.25">
      <c r="A75" s="98"/>
      <c r="B75" s="110"/>
      <c r="C75" s="111"/>
      <c r="D75" s="111"/>
    </row>
    <row r="76" spans="1:4" ht="15.75" customHeight="1" x14ac:dyDescent="0.25">
      <c r="A76" s="98"/>
      <c r="B76" s="110"/>
      <c r="C76" s="111"/>
      <c r="D76" s="111"/>
    </row>
    <row r="77" spans="1:4" ht="15.75" customHeight="1" x14ac:dyDescent="0.25">
      <c r="A77" s="98"/>
      <c r="B77" s="110"/>
      <c r="C77" s="111"/>
      <c r="D77" s="111"/>
    </row>
    <row r="78" spans="1:4" ht="15.75" customHeight="1" x14ac:dyDescent="0.25">
      <c r="A78" s="98"/>
      <c r="B78" s="110"/>
      <c r="C78" s="111"/>
      <c r="D78" s="111"/>
    </row>
    <row r="79" spans="1:4" ht="15.75" customHeight="1" x14ac:dyDescent="0.25">
      <c r="A79" s="98"/>
      <c r="B79" s="110"/>
      <c r="C79" s="111"/>
      <c r="D79" s="111"/>
    </row>
    <row r="80" spans="1:4" ht="15.75" customHeight="1" x14ac:dyDescent="0.25">
      <c r="A80" s="98"/>
      <c r="B80" s="110"/>
      <c r="C80" s="111"/>
      <c r="D80" s="111"/>
    </row>
    <row r="81" spans="1:4" ht="15.75" customHeight="1" x14ac:dyDescent="0.25">
      <c r="A81" s="98"/>
      <c r="B81" s="110"/>
      <c r="C81" s="111"/>
      <c r="D81" s="111"/>
    </row>
    <row r="82" spans="1:4" ht="15.75" customHeight="1" x14ac:dyDescent="0.25">
      <c r="A82" s="98"/>
      <c r="B82" s="110"/>
      <c r="C82" s="111"/>
      <c r="D82" s="111"/>
    </row>
    <row r="83" spans="1:4" ht="15.75" customHeight="1" x14ac:dyDescent="0.25">
      <c r="A83" s="98"/>
      <c r="B83" s="110"/>
      <c r="C83" s="111"/>
      <c r="D83" s="111"/>
    </row>
    <row r="84" spans="1:4" ht="15.75" customHeight="1" x14ac:dyDescent="0.25">
      <c r="A84" s="98"/>
      <c r="B84" s="110"/>
      <c r="C84" s="111"/>
      <c r="D84" s="111"/>
    </row>
    <row r="85" spans="1:4" ht="15.75" customHeight="1" x14ac:dyDescent="0.25">
      <c r="A85" s="98"/>
      <c r="B85" s="110"/>
      <c r="C85" s="111"/>
      <c r="D85" s="111"/>
    </row>
    <row r="86" spans="1:4" ht="15.75" customHeight="1" x14ac:dyDescent="0.25">
      <c r="A86" s="98"/>
      <c r="B86" s="110"/>
      <c r="C86" s="111"/>
      <c r="D86" s="111"/>
    </row>
    <row r="87" spans="1:4" ht="15.75" customHeight="1" x14ac:dyDescent="0.25">
      <c r="A87" s="98"/>
      <c r="B87" s="110"/>
      <c r="C87" s="111"/>
      <c r="D87" s="111"/>
    </row>
    <row r="88" spans="1:4" ht="15.75" customHeight="1" x14ac:dyDescent="0.25">
      <c r="A88" s="98"/>
      <c r="B88" s="110"/>
      <c r="C88" s="111"/>
      <c r="D88" s="111"/>
    </row>
    <row r="89" spans="1:4" ht="15.75" customHeight="1" x14ac:dyDescent="0.25">
      <c r="A89" s="98"/>
      <c r="B89" s="110"/>
      <c r="C89" s="111"/>
      <c r="D89" s="111"/>
    </row>
    <row r="90" spans="1:4" ht="15.75" customHeight="1" x14ac:dyDescent="0.25">
      <c r="A90" s="98"/>
      <c r="B90" s="110"/>
      <c r="C90" s="111"/>
      <c r="D90" s="111"/>
    </row>
    <row r="91" spans="1:4" ht="15.75" customHeight="1" x14ac:dyDescent="0.25">
      <c r="A91" s="98"/>
      <c r="B91" s="110"/>
      <c r="C91" s="111"/>
      <c r="D91" s="111"/>
    </row>
    <row r="92" spans="1:4" ht="15.75" customHeight="1" x14ac:dyDescent="0.25">
      <c r="A92" s="98"/>
      <c r="B92" s="110"/>
      <c r="C92" s="111"/>
      <c r="D92" s="111"/>
    </row>
    <row r="93" spans="1:4" ht="15.75" customHeight="1" x14ac:dyDescent="0.25">
      <c r="A93" s="98"/>
      <c r="B93" s="110"/>
      <c r="C93" s="111"/>
      <c r="D93" s="111"/>
    </row>
    <row r="94" spans="1:4" ht="15.75" customHeight="1" x14ac:dyDescent="0.25">
      <c r="A94" s="98"/>
      <c r="B94" s="110"/>
      <c r="C94" s="111"/>
      <c r="D94" s="111"/>
    </row>
    <row r="95" spans="1:4" ht="15.75" customHeight="1" x14ac:dyDescent="0.25">
      <c r="A95" s="98"/>
      <c r="B95" s="110"/>
      <c r="C95" s="111"/>
      <c r="D95" s="111"/>
    </row>
    <row r="96" spans="1:4" ht="15.75" customHeight="1" x14ac:dyDescent="0.25">
      <c r="A96" s="98"/>
      <c r="B96" s="110"/>
      <c r="C96" s="111"/>
      <c r="D96" s="111"/>
    </row>
    <row r="97" spans="1:4" ht="15.75" customHeight="1" x14ac:dyDescent="0.25">
      <c r="A97" s="98"/>
      <c r="B97" s="110"/>
      <c r="C97" s="111"/>
      <c r="D97" s="111"/>
    </row>
    <row r="98" spans="1:4" ht="15.75" customHeight="1" x14ac:dyDescent="0.25">
      <c r="A98" s="98"/>
      <c r="B98" s="110"/>
      <c r="C98" s="111"/>
      <c r="D98" s="111"/>
    </row>
    <row r="99" spans="1:4" ht="15.75" customHeight="1" x14ac:dyDescent="0.25">
      <c r="A99" s="98"/>
      <c r="B99" s="110"/>
      <c r="C99" s="111"/>
      <c r="D99" s="111"/>
    </row>
    <row r="100" spans="1:4" ht="15.75" customHeight="1" x14ac:dyDescent="0.25">
      <c r="A100" s="98"/>
      <c r="B100" s="110"/>
      <c r="C100" s="111"/>
      <c r="D100" s="111"/>
    </row>
    <row r="101" spans="1:4" ht="15.75" customHeight="1" x14ac:dyDescent="0.25">
      <c r="A101" s="98"/>
      <c r="B101" s="110"/>
      <c r="C101" s="111"/>
      <c r="D101" s="111"/>
    </row>
    <row r="102" spans="1:4" ht="15.75" customHeight="1" x14ac:dyDescent="0.25">
      <c r="A102" s="98"/>
      <c r="B102" s="110"/>
      <c r="C102" s="111"/>
      <c r="D102" s="111"/>
    </row>
    <row r="103" spans="1:4" ht="15.75" customHeight="1" x14ac:dyDescent="0.25">
      <c r="A103" s="98"/>
      <c r="B103" s="110"/>
      <c r="C103" s="111"/>
      <c r="D103" s="111"/>
    </row>
    <row r="104" spans="1:4" ht="15.75" customHeight="1" x14ac:dyDescent="0.25">
      <c r="A104" s="98"/>
      <c r="B104" s="110"/>
      <c r="C104" s="111"/>
      <c r="D104" s="111"/>
    </row>
    <row r="105" spans="1:4" ht="15.75" customHeight="1" x14ac:dyDescent="0.25">
      <c r="A105" s="98"/>
      <c r="B105" s="110"/>
      <c r="C105" s="111"/>
      <c r="D105" s="111"/>
    </row>
    <row r="106" spans="1:4" ht="15.75" customHeight="1" x14ac:dyDescent="0.25">
      <c r="A106" s="98"/>
      <c r="B106" s="110"/>
      <c r="C106" s="111"/>
      <c r="D106" s="111"/>
    </row>
    <row r="107" spans="1:4" ht="15.75" customHeight="1" x14ac:dyDescent="0.25">
      <c r="A107" s="98"/>
      <c r="B107" s="110"/>
      <c r="C107" s="111"/>
      <c r="D107" s="111"/>
    </row>
    <row r="108" spans="1:4" ht="15.75" customHeight="1" x14ac:dyDescent="0.25">
      <c r="A108" s="98"/>
      <c r="B108" s="110"/>
      <c r="C108" s="111"/>
      <c r="D108" s="111"/>
    </row>
    <row r="109" spans="1:4" ht="15.75" customHeight="1" x14ac:dyDescent="0.25">
      <c r="A109" s="98"/>
      <c r="B109" s="110"/>
      <c r="C109" s="111"/>
      <c r="D109" s="111"/>
    </row>
    <row r="110" spans="1:4" ht="15.75" customHeight="1" x14ac:dyDescent="0.25">
      <c r="A110" s="98"/>
      <c r="B110" s="110"/>
      <c r="C110" s="111"/>
      <c r="D110" s="111"/>
    </row>
    <row r="111" spans="1:4" ht="15.75" customHeight="1" x14ac:dyDescent="0.25">
      <c r="A111" s="98"/>
      <c r="B111" s="110"/>
      <c r="C111" s="111"/>
      <c r="D111" s="111"/>
    </row>
    <row r="112" spans="1:4" ht="15.75" customHeight="1" x14ac:dyDescent="0.25">
      <c r="A112" s="98"/>
      <c r="B112" s="110"/>
      <c r="C112" s="111"/>
      <c r="D112" s="111"/>
    </row>
    <row r="113" spans="1:4" ht="15.75" customHeight="1" x14ac:dyDescent="0.25">
      <c r="A113" s="98"/>
      <c r="B113" s="110"/>
      <c r="C113" s="111"/>
      <c r="D113" s="111"/>
    </row>
    <row r="114" spans="1:4" ht="15.75" customHeight="1" x14ac:dyDescent="0.25">
      <c r="A114" s="98"/>
      <c r="B114" s="110"/>
      <c r="C114" s="111"/>
      <c r="D114" s="111"/>
    </row>
    <row r="115" spans="1:4" ht="15.75" customHeight="1" x14ac:dyDescent="0.25">
      <c r="A115" s="98"/>
      <c r="B115" s="110"/>
      <c r="C115" s="111"/>
      <c r="D115" s="111"/>
    </row>
    <row r="116" spans="1:4" ht="15.75" customHeight="1" x14ac:dyDescent="0.25">
      <c r="A116" s="98"/>
      <c r="B116" s="110"/>
      <c r="C116" s="111"/>
      <c r="D116" s="111"/>
    </row>
    <row r="117" spans="1:4" ht="15.75" customHeight="1" x14ac:dyDescent="0.25">
      <c r="A117" s="98"/>
      <c r="B117" s="110"/>
      <c r="C117" s="111"/>
      <c r="D117" s="111"/>
    </row>
    <row r="118" spans="1:4" ht="15.75" customHeight="1" x14ac:dyDescent="0.25">
      <c r="A118" s="98"/>
      <c r="B118" s="110"/>
      <c r="C118" s="111"/>
      <c r="D118" s="111"/>
    </row>
    <row r="119" spans="1:4" ht="15.75" customHeight="1" x14ac:dyDescent="0.25">
      <c r="A119" s="98"/>
      <c r="B119" s="110"/>
      <c r="C119" s="111"/>
      <c r="D119" s="111"/>
    </row>
    <row r="120" spans="1:4" ht="15.75" customHeight="1" x14ac:dyDescent="0.25">
      <c r="A120" s="98"/>
      <c r="B120" s="110"/>
      <c r="C120" s="111"/>
      <c r="D120" s="111"/>
    </row>
    <row r="121" spans="1:4" ht="15.75" customHeight="1" x14ac:dyDescent="0.25">
      <c r="A121" s="98"/>
      <c r="B121" s="110"/>
      <c r="C121" s="111"/>
      <c r="D121" s="111"/>
    </row>
    <row r="122" spans="1:4" ht="15.75" customHeight="1" x14ac:dyDescent="0.25">
      <c r="A122" s="98"/>
      <c r="B122" s="110"/>
      <c r="C122" s="111"/>
      <c r="D122" s="111"/>
    </row>
    <row r="123" spans="1:4" ht="15.75" customHeight="1" x14ac:dyDescent="0.25">
      <c r="A123" s="98"/>
      <c r="B123" s="110"/>
      <c r="C123" s="111"/>
      <c r="D123" s="111"/>
    </row>
    <row r="124" spans="1:4" ht="15.75" customHeight="1" x14ac:dyDescent="0.25">
      <c r="A124" s="98"/>
      <c r="B124" s="110"/>
      <c r="C124" s="111"/>
      <c r="D124" s="111"/>
    </row>
    <row r="125" spans="1:4" ht="15.75" customHeight="1" x14ac:dyDescent="0.25">
      <c r="A125" s="98"/>
      <c r="B125" s="110"/>
      <c r="C125" s="111"/>
      <c r="D125" s="111"/>
    </row>
    <row r="126" spans="1:4" ht="15.75" customHeight="1" x14ac:dyDescent="0.25">
      <c r="A126" s="98"/>
      <c r="B126" s="110"/>
      <c r="C126" s="111"/>
      <c r="D126" s="111"/>
    </row>
    <row r="127" spans="1:4" ht="15.75" customHeight="1" x14ac:dyDescent="0.25">
      <c r="A127" s="98"/>
      <c r="B127" s="110"/>
      <c r="C127" s="111"/>
      <c r="D127" s="111"/>
    </row>
    <row r="128" spans="1:4" ht="15.75" customHeight="1" x14ac:dyDescent="0.25">
      <c r="A128" s="98"/>
      <c r="B128" s="110"/>
      <c r="C128" s="111"/>
      <c r="D128" s="111"/>
    </row>
    <row r="129" spans="1:4" ht="15.75" customHeight="1" x14ac:dyDescent="0.25">
      <c r="A129" s="98"/>
      <c r="B129" s="110"/>
      <c r="C129" s="111"/>
      <c r="D129" s="111"/>
    </row>
    <row r="130" spans="1:4" ht="15.75" customHeight="1" x14ac:dyDescent="0.25">
      <c r="A130" s="98"/>
      <c r="B130" s="110"/>
      <c r="C130" s="111"/>
      <c r="D130" s="111"/>
    </row>
    <row r="131" spans="1:4" ht="15.75" customHeight="1" x14ac:dyDescent="0.25">
      <c r="A131" s="98"/>
      <c r="B131" s="110"/>
      <c r="C131" s="111"/>
      <c r="D131" s="111"/>
    </row>
    <row r="132" spans="1:4" ht="15.75" customHeight="1" x14ac:dyDescent="0.25">
      <c r="A132" s="98"/>
      <c r="B132" s="110"/>
      <c r="C132" s="111"/>
      <c r="D132" s="111"/>
    </row>
    <row r="133" spans="1:4" ht="15.75" customHeight="1" x14ac:dyDescent="0.25">
      <c r="A133" s="98"/>
      <c r="B133" s="110"/>
      <c r="C133" s="111"/>
      <c r="D133" s="111"/>
    </row>
    <row r="134" spans="1:4" ht="15.75" customHeight="1" x14ac:dyDescent="0.25">
      <c r="A134" s="98"/>
      <c r="B134" s="110"/>
      <c r="C134" s="111"/>
      <c r="D134" s="111"/>
    </row>
    <row r="135" spans="1:4" ht="15.75" customHeight="1" x14ac:dyDescent="0.25">
      <c r="A135" s="98"/>
      <c r="B135" s="110"/>
      <c r="C135" s="111"/>
      <c r="D135" s="111"/>
    </row>
    <row r="136" spans="1:4" ht="15.75" customHeight="1" x14ac:dyDescent="0.25">
      <c r="A136" s="98"/>
      <c r="B136" s="110"/>
      <c r="C136" s="111"/>
      <c r="D136" s="111"/>
    </row>
    <row r="137" spans="1:4" ht="15.75" customHeight="1" x14ac:dyDescent="0.25">
      <c r="A137" s="98"/>
      <c r="B137" s="110"/>
      <c r="C137" s="111"/>
      <c r="D137" s="111"/>
    </row>
    <row r="138" spans="1:4" ht="15.75" customHeight="1" x14ac:dyDescent="0.25">
      <c r="A138" s="98"/>
      <c r="B138" s="110"/>
      <c r="C138" s="111"/>
      <c r="D138" s="111"/>
    </row>
    <row r="139" spans="1:4" ht="15.75" customHeight="1" x14ac:dyDescent="0.25">
      <c r="A139" s="98"/>
      <c r="B139" s="110"/>
      <c r="C139" s="111"/>
      <c r="D139" s="111"/>
    </row>
    <row r="140" spans="1:4" ht="15.75" customHeight="1" x14ac:dyDescent="0.25">
      <c r="A140" s="98"/>
      <c r="B140" s="110"/>
      <c r="C140" s="111"/>
      <c r="D140" s="111"/>
    </row>
    <row r="141" spans="1:4" ht="15.75" customHeight="1" x14ac:dyDescent="0.25">
      <c r="A141" s="98"/>
      <c r="B141" s="110"/>
      <c r="C141" s="111"/>
      <c r="D141" s="111"/>
    </row>
    <row r="142" spans="1:4" ht="15.75" customHeight="1" x14ac:dyDescent="0.25">
      <c r="A142" s="98"/>
      <c r="B142" s="110"/>
      <c r="C142" s="111"/>
      <c r="D142" s="111"/>
    </row>
    <row r="143" spans="1:4" ht="15.75" customHeight="1" x14ac:dyDescent="0.25">
      <c r="A143" s="98"/>
      <c r="B143" s="110"/>
      <c r="C143" s="111"/>
      <c r="D143" s="111"/>
    </row>
    <row r="144" spans="1:4" ht="15.75" customHeight="1" x14ac:dyDescent="0.25">
      <c r="A144" s="98"/>
      <c r="B144" s="110"/>
      <c r="C144" s="111"/>
      <c r="D144" s="111"/>
    </row>
    <row r="145" spans="1:4" ht="15.75" customHeight="1" x14ac:dyDescent="0.25">
      <c r="A145" s="98"/>
      <c r="B145" s="110"/>
      <c r="C145" s="111"/>
      <c r="D145" s="111"/>
    </row>
    <row r="146" spans="1:4" ht="15.75" customHeight="1" x14ac:dyDescent="0.25">
      <c r="A146" s="98"/>
      <c r="B146" s="110"/>
      <c r="C146" s="111"/>
      <c r="D146" s="111"/>
    </row>
    <row r="147" spans="1:4" ht="15.75" customHeight="1" x14ac:dyDescent="0.25">
      <c r="A147" s="98"/>
      <c r="B147" s="110"/>
      <c r="C147" s="111"/>
      <c r="D147" s="111"/>
    </row>
    <row r="148" spans="1:4" ht="15.75" customHeight="1" x14ac:dyDescent="0.25">
      <c r="A148" s="98"/>
      <c r="B148" s="110"/>
      <c r="C148" s="111"/>
      <c r="D148" s="111"/>
    </row>
    <row r="149" spans="1:4" ht="15.75" customHeight="1" x14ac:dyDescent="0.25">
      <c r="A149" s="98"/>
      <c r="B149" s="110"/>
      <c r="C149" s="111"/>
      <c r="D149" s="111"/>
    </row>
    <row r="150" spans="1:4" ht="15.75" customHeight="1" x14ac:dyDescent="0.25">
      <c r="A150" s="98"/>
      <c r="B150" s="110"/>
      <c r="C150" s="111"/>
      <c r="D150" s="111"/>
    </row>
    <row r="151" spans="1:4" ht="15.75" customHeight="1" x14ac:dyDescent="0.25">
      <c r="A151" s="98"/>
      <c r="B151" s="110"/>
      <c r="C151" s="111"/>
      <c r="D151" s="111"/>
    </row>
    <row r="152" spans="1:4" ht="15.75" customHeight="1" x14ac:dyDescent="0.25">
      <c r="A152" s="98"/>
      <c r="B152" s="110"/>
      <c r="C152" s="111"/>
      <c r="D152" s="111"/>
    </row>
    <row r="153" spans="1:4" ht="15.75" customHeight="1" x14ac:dyDescent="0.25">
      <c r="A153" s="98"/>
      <c r="B153" s="110"/>
      <c r="C153" s="111"/>
      <c r="D153" s="111"/>
    </row>
    <row r="154" spans="1:4" ht="15.75" customHeight="1" x14ac:dyDescent="0.25">
      <c r="A154" s="98"/>
      <c r="B154" s="110"/>
      <c r="C154" s="111"/>
      <c r="D154" s="111"/>
    </row>
    <row r="155" spans="1:4" ht="15.75" customHeight="1" x14ac:dyDescent="0.25">
      <c r="A155" s="98"/>
      <c r="B155" s="110"/>
      <c r="C155" s="111"/>
      <c r="D155" s="111"/>
    </row>
    <row r="156" spans="1:4" ht="15.75" customHeight="1" x14ac:dyDescent="0.25">
      <c r="A156" s="98"/>
      <c r="B156" s="110"/>
      <c r="C156" s="111"/>
      <c r="D156" s="111"/>
    </row>
    <row r="157" spans="1:4" ht="15.75" customHeight="1" x14ac:dyDescent="0.25">
      <c r="A157" s="98"/>
      <c r="B157" s="110"/>
      <c r="C157" s="111"/>
      <c r="D157" s="111"/>
    </row>
    <row r="158" spans="1:4" ht="15.75" customHeight="1" x14ac:dyDescent="0.25">
      <c r="A158" s="98"/>
      <c r="B158" s="110"/>
      <c r="C158" s="111"/>
      <c r="D158" s="111"/>
    </row>
    <row r="159" spans="1:4" ht="15.75" customHeight="1" x14ac:dyDescent="0.25">
      <c r="A159" s="98"/>
      <c r="B159" s="110"/>
      <c r="C159" s="111"/>
      <c r="D159" s="111"/>
    </row>
    <row r="160" spans="1:4" ht="15.75" customHeight="1" x14ac:dyDescent="0.25">
      <c r="A160" s="98"/>
      <c r="B160" s="110"/>
      <c r="C160" s="111"/>
      <c r="D160" s="111"/>
    </row>
    <row r="161" spans="1:4" ht="15.75" customHeight="1" x14ac:dyDescent="0.25">
      <c r="A161" s="98"/>
      <c r="B161" s="110"/>
      <c r="C161" s="111"/>
      <c r="D161" s="111"/>
    </row>
    <row r="162" spans="1:4" ht="15.75" customHeight="1" x14ac:dyDescent="0.25">
      <c r="A162" s="98"/>
      <c r="B162" s="110"/>
      <c r="C162" s="111"/>
      <c r="D162" s="111"/>
    </row>
    <row r="163" spans="1:4" ht="15.75" customHeight="1" x14ac:dyDescent="0.25">
      <c r="A163" s="98"/>
      <c r="B163" s="110"/>
      <c r="C163" s="111"/>
      <c r="D163" s="111"/>
    </row>
    <row r="164" spans="1:4" ht="15.75" customHeight="1" x14ac:dyDescent="0.25">
      <c r="A164" s="98"/>
      <c r="B164" s="110"/>
      <c r="C164" s="111"/>
      <c r="D164" s="111"/>
    </row>
    <row r="165" spans="1:4" ht="15.75" customHeight="1" x14ac:dyDescent="0.25">
      <c r="A165" s="98"/>
      <c r="B165" s="110"/>
      <c r="C165" s="111"/>
      <c r="D165" s="111"/>
    </row>
    <row r="166" spans="1:4" ht="15.75" customHeight="1" x14ac:dyDescent="0.25">
      <c r="A166" s="98"/>
      <c r="B166" s="110"/>
      <c r="C166" s="111"/>
      <c r="D166" s="111"/>
    </row>
    <row r="167" spans="1:4" ht="15.75" customHeight="1" x14ac:dyDescent="0.25">
      <c r="A167" s="98"/>
      <c r="B167" s="110"/>
      <c r="C167" s="111"/>
      <c r="D167" s="111"/>
    </row>
    <row r="168" spans="1:4" ht="15.75" customHeight="1" x14ac:dyDescent="0.25">
      <c r="A168" s="98"/>
      <c r="B168" s="110"/>
      <c r="C168" s="111"/>
      <c r="D168" s="111"/>
    </row>
    <row r="169" spans="1:4" ht="15.75" customHeight="1" x14ac:dyDescent="0.25">
      <c r="A169" s="98"/>
      <c r="B169" s="110"/>
      <c r="C169" s="111"/>
      <c r="D169" s="111"/>
    </row>
    <row r="170" spans="1:4" ht="15.75" customHeight="1" x14ac:dyDescent="0.25">
      <c r="A170" s="98"/>
      <c r="B170" s="110"/>
      <c r="C170" s="111"/>
      <c r="D170" s="111"/>
    </row>
    <row r="171" spans="1:4" ht="15.75" customHeight="1" x14ac:dyDescent="0.25">
      <c r="A171" s="98"/>
      <c r="B171" s="110"/>
      <c r="C171" s="111"/>
      <c r="D171" s="111"/>
    </row>
    <row r="172" spans="1:4" ht="15.75" customHeight="1" x14ac:dyDescent="0.25">
      <c r="A172" s="98"/>
      <c r="B172" s="110"/>
      <c r="C172" s="111"/>
      <c r="D172" s="111"/>
    </row>
    <row r="173" spans="1:4" ht="15.75" customHeight="1" x14ac:dyDescent="0.25">
      <c r="A173" s="98"/>
      <c r="B173" s="110"/>
      <c r="C173" s="111"/>
      <c r="D173" s="111"/>
    </row>
    <row r="174" spans="1:4" ht="15.75" customHeight="1" x14ac:dyDescent="0.25">
      <c r="A174" s="98"/>
      <c r="B174" s="110"/>
      <c r="C174" s="111"/>
      <c r="D174" s="111"/>
    </row>
    <row r="175" spans="1:4" ht="15.75" customHeight="1" x14ac:dyDescent="0.25">
      <c r="A175" s="98"/>
      <c r="B175" s="110"/>
      <c r="C175" s="111"/>
      <c r="D175" s="111"/>
    </row>
    <row r="176" spans="1:4" ht="15.75" customHeight="1" x14ac:dyDescent="0.25">
      <c r="A176" s="98"/>
      <c r="B176" s="110"/>
      <c r="C176" s="111"/>
      <c r="D176" s="111"/>
    </row>
    <row r="177" spans="1:4" ht="15.75" customHeight="1" x14ac:dyDescent="0.25">
      <c r="A177" s="98"/>
      <c r="B177" s="110"/>
      <c r="C177" s="111"/>
      <c r="D177" s="111"/>
    </row>
    <row r="178" spans="1:4" ht="15.75" customHeight="1" x14ac:dyDescent="0.25">
      <c r="A178" s="98"/>
      <c r="B178" s="110"/>
      <c r="C178" s="111"/>
      <c r="D178" s="111"/>
    </row>
    <row r="179" spans="1:4" ht="15.75" customHeight="1" x14ac:dyDescent="0.25">
      <c r="A179" s="98"/>
      <c r="B179" s="110"/>
      <c r="C179" s="111"/>
      <c r="D179" s="111"/>
    </row>
    <row r="180" spans="1:4" ht="15.75" customHeight="1" x14ac:dyDescent="0.25">
      <c r="A180" s="98"/>
      <c r="B180" s="110"/>
      <c r="C180" s="111"/>
      <c r="D180" s="111"/>
    </row>
    <row r="181" spans="1:4" ht="15.75" customHeight="1" x14ac:dyDescent="0.25">
      <c r="A181" s="98"/>
      <c r="B181" s="110"/>
      <c r="C181" s="111"/>
      <c r="D181" s="111"/>
    </row>
    <row r="182" spans="1:4" ht="15.75" customHeight="1" x14ac:dyDescent="0.25">
      <c r="A182" s="98"/>
      <c r="B182" s="110"/>
      <c r="C182" s="111"/>
      <c r="D182" s="111"/>
    </row>
    <row r="183" spans="1:4" ht="15.75" customHeight="1" x14ac:dyDescent="0.25">
      <c r="A183" s="98"/>
      <c r="B183" s="110"/>
      <c r="C183" s="111"/>
      <c r="D183" s="111"/>
    </row>
    <row r="184" spans="1:4" ht="15.75" customHeight="1" x14ac:dyDescent="0.25">
      <c r="A184" s="98"/>
      <c r="B184" s="110"/>
      <c r="C184" s="111"/>
      <c r="D184" s="111"/>
    </row>
    <row r="185" spans="1:4" ht="15.75" customHeight="1" x14ac:dyDescent="0.25">
      <c r="A185" s="98"/>
      <c r="B185" s="110"/>
      <c r="C185" s="111"/>
      <c r="D185" s="111"/>
    </row>
    <row r="186" spans="1:4" ht="15.75" customHeight="1" x14ac:dyDescent="0.25">
      <c r="A186" s="98"/>
      <c r="B186" s="110"/>
      <c r="C186" s="111"/>
      <c r="D186" s="111"/>
    </row>
    <row r="187" spans="1:4" ht="15.75" customHeight="1" x14ac:dyDescent="0.25">
      <c r="A187" s="98"/>
      <c r="B187" s="110"/>
      <c r="C187" s="111"/>
      <c r="D187" s="111"/>
    </row>
    <row r="188" spans="1:4" ht="15.75" customHeight="1" x14ac:dyDescent="0.25">
      <c r="A188" s="98"/>
      <c r="B188" s="110"/>
      <c r="C188" s="111"/>
      <c r="D188" s="111"/>
    </row>
    <row r="189" spans="1:4" ht="15.75" customHeight="1" x14ac:dyDescent="0.25">
      <c r="A189" s="98"/>
      <c r="B189" s="110"/>
      <c r="C189" s="111"/>
      <c r="D189" s="111"/>
    </row>
    <row r="190" spans="1:4" ht="15.75" customHeight="1" x14ac:dyDescent="0.25">
      <c r="A190" s="98"/>
      <c r="B190" s="110"/>
      <c r="C190" s="111"/>
      <c r="D190" s="111"/>
    </row>
    <row r="191" spans="1:4" ht="15.75" customHeight="1" x14ac:dyDescent="0.25">
      <c r="A191" s="98"/>
      <c r="B191" s="110"/>
      <c r="C191" s="111"/>
      <c r="D191" s="111"/>
    </row>
    <row r="192" spans="1:4" ht="15.75" customHeight="1" x14ac:dyDescent="0.25">
      <c r="A192" s="98"/>
      <c r="B192" s="110"/>
      <c r="C192" s="111"/>
      <c r="D192" s="111"/>
    </row>
    <row r="193" spans="1:4" ht="15.75" customHeight="1" x14ac:dyDescent="0.25">
      <c r="A193" s="98"/>
      <c r="B193" s="110"/>
      <c r="C193" s="111"/>
      <c r="D193" s="111"/>
    </row>
    <row r="194" spans="1:4" ht="15.75" customHeight="1" x14ac:dyDescent="0.25">
      <c r="A194" s="98"/>
      <c r="B194" s="110"/>
      <c r="C194" s="111"/>
      <c r="D194" s="111"/>
    </row>
    <row r="195" spans="1:4" ht="15.75" customHeight="1" x14ac:dyDescent="0.25">
      <c r="A195" s="98"/>
      <c r="B195" s="110"/>
      <c r="C195" s="111"/>
      <c r="D195" s="111"/>
    </row>
    <row r="196" spans="1:4" ht="15.75" customHeight="1" x14ac:dyDescent="0.25">
      <c r="A196" s="98"/>
      <c r="B196" s="110"/>
      <c r="C196" s="111"/>
      <c r="D196" s="111"/>
    </row>
    <row r="197" spans="1:4" ht="15.75" customHeight="1" x14ac:dyDescent="0.25">
      <c r="A197" s="98"/>
      <c r="B197" s="110"/>
      <c r="C197" s="111"/>
      <c r="D197" s="111"/>
    </row>
    <row r="198" spans="1:4" ht="15.75" customHeight="1" x14ac:dyDescent="0.25">
      <c r="A198" s="98"/>
      <c r="B198" s="110"/>
      <c r="C198" s="111"/>
      <c r="D198" s="111"/>
    </row>
    <row r="199" spans="1:4" ht="15.75" customHeight="1" x14ac:dyDescent="0.25">
      <c r="A199" s="98"/>
      <c r="B199" s="110"/>
      <c r="C199" s="111"/>
      <c r="D199" s="111"/>
    </row>
    <row r="200" spans="1:4" ht="15.75" customHeight="1" x14ac:dyDescent="0.25">
      <c r="A200" s="98"/>
      <c r="B200" s="110"/>
      <c r="C200" s="111"/>
      <c r="D200" s="111"/>
    </row>
    <row r="201" spans="1:4" ht="15.75" customHeight="1" x14ac:dyDescent="0.25">
      <c r="A201" s="98"/>
      <c r="B201" s="110"/>
      <c r="C201" s="111"/>
      <c r="D201" s="111"/>
    </row>
    <row r="202" spans="1:4" ht="15.75" customHeight="1" x14ac:dyDescent="0.25">
      <c r="A202" s="98"/>
      <c r="B202" s="110"/>
      <c r="C202" s="111"/>
      <c r="D202" s="111"/>
    </row>
    <row r="203" spans="1:4" ht="15.75" customHeight="1" x14ac:dyDescent="0.25">
      <c r="A203" s="98"/>
      <c r="B203" s="110"/>
      <c r="C203" s="111"/>
      <c r="D203" s="111"/>
    </row>
    <row r="204" spans="1:4" ht="15.75" customHeight="1" x14ac:dyDescent="0.25">
      <c r="A204" s="98"/>
      <c r="B204" s="110"/>
      <c r="C204" s="111"/>
      <c r="D204" s="111"/>
    </row>
    <row r="205" spans="1:4" ht="15.75" customHeight="1" x14ac:dyDescent="0.25">
      <c r="A205" s="98"/>
      <c r="B205" s="110"/>
      <c r="C205" s="111"/>
      <c r="D205" s="111"/>
    </row>
    <row r="206" spans="1:4" ht="15.75" customHeight="1" x14ac:dyDescent="0.25">
      <c r="A206" s="98"/>
      <c r="B206" s="110"/>
      <c r="C206" s="111"/>
      <c r="D206" s="111"/>
    </row>
    <row r="207" spans="1:4" ht="15.75" customHeight="1" x14ac:dyDescent="0.25">
      <c r="A207" s="98"/>
      <c r="B207" s="110"/>
      <c r="C207" s="111"/>
      <c r="D207" s="111"/>
    </row>
    <row r="208" spans="1:4" ht="15.75" customHeight="1" x14ac:dyDescent="0.25">
      <c r="A208" s="1"/>
      <c r="B208" s="110"/>
      <c r="C208" s="110"/>
      <c r="D208" s="110"/>
    </row>
    <row r="209" spans="1:8" ht="15.75" customHeight="1" x14ac:dyDescent="0.25">
      <c r="A209" s="1"/>
      <c r="B209" s="112" t="s">
        <v>175</v>
      </c>
      <c r="C209" s="112" t="s">
        <v>176</v>
      </c>
      <c r="D209" s="113" t="s">
        <v>175</v>
      </c>
      <c r="E209" s="113" t="s">
        <v>176</v>
      </c>
    </row>
    <row r="210" spans="1:8" ht="15.75" customHeight="1" x14ac:dyDescent="0.35">
      <c r="A210" s="1"/>
      <c r="B210" s="114" t="s">
        <v>177</v>
      </c>
      <c r="C210" s="114" t="s">
        <v>178</v>
      </c>
      <c r="D210" s="113" t="s">
        <v>177</v>
      </c>
      <c r="F210" s="113" t="str">
        <f t="shared" ref="F210:F221" si="0">IF(NOT(ISBLANK(D210)),D210,IF(NOT(ISBLANK(E210)),"     "&amp;E210,FALSE))</f>
        <v>Afectación Económica o presupuestal</v>
      </c>
      <c r="G210" s="113" t="s">
        <v>177</v>
      </c>
      <c r="H210" s="113" t="str">
        <f ca="1">IF(NOT(ISERROR(MATCH(G210,ANCHORARRAY(B221),0))),F223&amp;"Por favor no seleccionar los criterios de impacto",G210)</f>
        <v>Afectación Económica o presupuestal</v>
      </c>
    </row>
    <row r="211" spans="1:8" ht="15.75" customHeight="1" x14ac:dyDescent="0.35">
      <c r="A211" s="1"/>
      <c r="B211" s="114" t="s">
        <v>177</v>
      </c>
      <c r="C211" s="114" t="s">
        <v>151</v>
      </c>
      <c r="E211" s="113" t="s">
        <v>178</v>
      </c>
      <c r="F211" s="113" t="str">
        <f t="shared" si="0"/>
        <v xml:space="preserve">     Afectación menor a 10 SMLMV .</v>
      </c>
    </row>
    <row r="212" spans="1:8" ht="15.75" customHeight="1" x14ac:dyDescent="0.35">
      <c r="A212" s="1"/>
      <c r="B212" s="114" t="s">
        <v>177</v>
      </c>
      <c r="C212" s="114" t="s">
        <v>154</v>
      </c>
      <c r="E212" s="113" t="s">
        <v>151</v>
      </c>
      <c r="F212" s="113" t="str">
        <f t="shared" si="0"/>
        <v xml:space="preserve">     Entre 10 y 50 SMLMV </v>
      </c>
    </row>
    <row r="213" spans="1:8" ht="15.75" customHeight="1" x14ac:dyDescent="0.35">
      <c r="A213" s="1"/>
      <c r="B213" s="114" t="s">
        <v>177</v>
      </c>
      <c r="C213" s="114" t="s">
        <v>158</v>
      </c>
      <c r="E213" s="113" t="s">
        <v>154</v>
      </c>
      <c r="F213" s="113" t="str">
        <f t="shared" si="0"/>
        <v xml:space="preserve">     Entre 50 y 100 SMLMV </v>
      </c>
    </row>
    <row r="214" spans="1:8" ht="15.75" customHeight="1" x14ac:dyDescent="0.35">
      <c r="A214" s="1"/>
      <c r="B214" s="114" t="s">
        <v>177</v>
      </c>
      <c r="C214" s="114" t="s">
        <v>162</v>
      </c>
      <c r="E214" s="113" t="s">
        <v>158</v>
      </c>
      <c r="F214" s="113" t="str">
        <f t="shared" si="0"/>
        <v xml:space="preserve">     Entre 100 y 500 SMLMV </v>
      </c>
    </row>
    <row r="215" spans="1:8" ht="15.75" customHeight="1" x14ac:dyDescent="0.35">
      <c r="A215" s="1"/>
      <c r="B215" s="114" t="s">
        <v>144</v>
      </c>
      <c r="C215" s="114" t="s">
        <v>148</v>
      </c>
      <c r="E215" s="113" t="s">
        <v>162</v>
      </c>
      <c r="F215" s="113" t="str">
        <f t="shared" si="0"/>
        <v xml:space="preserve">     Mayor a 500 SMLMV </v>
      </c>
    </row>
    <row r="216" spans="1:8" ht="15.75" customHeight="1" x14ac:dyDescent="0.35">
      <c r="A216" s="1"/>
      <c r="B216" s="114" t="s">
        <v>144</v>
      </c>
      <c r="C216" s="114" t="s">
        <v>152</v>
      </c>
      <c r="D216" s="113" t="s">
        <v>144</v>
      </c>
      <c r="F216" s="113" t="str">
        <f t="shared" si="0"/>
        <v>Pérdida Reputacional</v>
      </c>
    </row>
    <row r="217" spans="1:8" ht="15.75" customHeight="1" x14ac:dyDescent="0.35">
      <c r="A217" s="1"/>
      <c r="B217" s="114" t="s">
        <v>144</v>
      </c>
      <c r="C217" s="114" t="s">
        <v>155</v>
      </c>
      <c r="E217" s="113" t="s">
        <v>148</v>
      </c>
      <c r="F217" s="113" t="str">
        <f t="shared" si="0"/>
        <v xml:space="preserve">     El riesgo afecta la imagen de alguna área de la organización</v>
      </c>
    </row>
    <row r="218" spans="1:8" ht="15.75" customHeight="1" x14ac:dyDescent="0.35">
      <c r="A218" s="1"/>
      <c r="B218" s="114" t="s">
        <v>144</v>
      </c>
      <c r="C218" s="114" t="s">
        <v>159</v>
      </c>
      <c r="E218" s="113" t="s">
        <v>152</v>
      </c>
      <c r="F218" s="113" t="str">
        <f t="shared" si="0"/>
        <v xml:space="preserve">     El riesgo afecta la imagen de la entidad internamente, de conocimiento general, nivel interno, de junta dircetiva y accionistas y/o de provedores</v>
      </c>
    </row>
    <row r="219" spans="1:8" ht="15.75" customHeight="1" x14ac:dyDescent="0.35">
      <c r="A219" s="1"/>
      <c r="B219" s="114" t="s">
        <v>144</v>
      </c>
      <c r="C219" s="114" t="s">
        <v>163</v>
      </c>
      <c r="E219" s="113" t="s">
        <v>155</v>
      </c>
      <c r="F219" s="113" t="str">
        <f t="shared" si="0"/>
        <v xml:space="preserve">     El riesgo afecta la imagen de la entidad con algunos usuarios de relevancia frente al logro de los objetivos</v>
      </c>
    </row>
    <row r="220" spans="1:8" ht="15.75" customHeight="1" x14ac:dyDescent="0.25">
      <c r="A220" s="1"/>
      <c r="B220" s="115"/>
      <c r="C220" s="115"/>
      <c r="E220" s="113" t="s">
        <v>159</v>
      </c>
      <c r="F220" s="113" t="str">
        <f t="shared" si="0"/>
        <v xml:space="preserve">     El riesgo afecta la imagen de de la entidad con efecto publicitario sostenido a nivel de sector administrativo, nivel departamental o municipal</v>
      </c>
    </row>
    <row r="221" spans="1:8" ht="15.75" customHeight="1" x14ac:dyDescent="0.25">
      <c r="A221" s="1"/>
      <c r="B221" s="115" t="str">
        <f ca="1">IFERROR(__xludf.DUMMYFUNCTION("ARRAY_CONSTRAIN(ARRAYFORMULA(UNIQUE('Tabla Impacto'!$B$209:$B$219)), 3, 1)"),"#REF!")</f>
        <v>#REF!</v>
      </c>
      <c r="C221" s="115"/>
      <c r="E221" s="113" t="s">
        <v>163</v>
      </c>
      <c r="F221" s="113" t="str">
        <f t="shared" si="0"/>
        <v xml:space="preserve">     El riesgo afecta la imagen de la entidad a nivel nacional, con efecto publicitarios sostenible a nivel país</v>
      </c>
    </row>
    <row r="222" spans="1:8" ht="15.75" customHeight="1" x14ac:dyDescent="0.25">
      <c r="A222" s="1"/>
      <c r="B222" s="115"/>
      <c r="C222" s="115"/>
    </row>
    <row r="223" spans="1:8" ht="15.75" customHeight="1" x14ac:dyDescent="0.25">
      <c r="B223" s="115"/>
      <c r="C223" s="115"/>
      <c r="F223" s="116" t="s">
        <v>179</v>
      </c>
    </row>
    <row r="224" spans="1:8" ht="15.75" customHeight="1" x14ac:dyDescent="0.25">
      <c r="B224" s="113"/>
      <c r="C224" s="113"/>
      <c r="F224" s="116" t="s">
        <v>180</v>
      </c>
    </row>
    <row r="225" spans="2:4" ht="15.75" customHeight="1" x14ac:dyDescent="0.25">
      <c r="B225" s="113"/>
      <c r="C225" s="113"/>
    </row>
    <row r="226" spans="2:4" ht="15.75" customHeight="1" x14ac:dyDescent="0.25">
      <c r="B226" s="113"/>
      <c r="C226" s="113"/>
    </row>
    <row r="227" spans="2:4" ht="15.75" customHeight="1" x14ac:dyDescent="0.25">
      <c r="B227" s="113"/>
      <c r="C227" s="113"/>
      <c r="D227" s="113"/>
    </row>
    <row r="228" spans="2:4" ht="15.75" customHeight="1" x14ac:dyDescent="0.25">
      <c r="B228" s="113"/>
      <c r="C228" s="113"/>
      <c r="D228" s="113"/>
    </row>
    <row r="229" spans="2:4" ht="15.75" customHeight="1" x14ac:dyDescent="0.25">
      <c r="B229" s="113"/>
      <c r="C229" s="113"/>
      <c r="D229" s="113"/>
    </row>
    <row r="230" spans="2:4" ht="15.75" customHeight="1" x14ac:dyDescent="0.25">
      <c r="B230" s="113"/>
      <c r="C230" s="113"/>
      <c r="D230" s="113"/>
    </row>
    <row r="231" spans="2:4" ht="15.75" customHeight="1" x14ac:dyDescent="0.25">
      <c r="B231" s="113"/>
      <c r="C231" s="113"/>
      <c r="D231" s="113"/>
    </row>
    <row r="232" spans="2:4" ht="15.75" customHeight="1" x14ac:dyDescent="0.25">
      <c r="B232" s="113"/>
      <c r="C232" s="113"/>
      <c r="D232" s="113"/>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220"/>
  <sheetViews>
    <sheetView workbookViewId="0">
      <selection activeCell="A16" sqref="A16"/>
    </sheetView>
  </sheetViews>
  <sheetFormatPr baseColWidth="10" defaultColWidth="14.42578125" defaultRowHeight="15" customHeight="1" x14ac:dyDescent="0.25"/>
  <cols>
    <col min="1" max="1" width="12.5703125" customWidth="1"/>
    <col min="2" max="2" width="17.85546875" customWidth="1"/>
    <col min="3" max="3" width="14.85546875" customWidth="1"/>
    <col min="4" max="4" width="12.5703125" customWidth="1"/>
    <col min="5" max="5" width="55.85546875" customWidth="1"/>
    <col min="6" max="26" width="12.5703125" customWidth="1"/>
  </cols>
  <sheetData>
    <row r="1" spans="1:26" ht="24" customHeight="1" x14ac:dyDescent="0.25">
      <c r="A1" s="117"/>
      <c r="B1" s="275" t="s">
        <v>181</v>
      </c>
      <c r="C1" s="276"/>
      <c r="D1" s="276"/>
      <c r="E1" s="276"/>
      <c r="F1" s="277"/>
      <c r="G1" s="117"/>
      <c r="H1" s="117"/>
      <c r="I1" s="117"/>
      <c r="J1" s="117"/>
      <c r="K1" s="117"/>
      <c r="L1" s="117"/>
      <c r="M1" s="117"/>
      <c r="N1" s="117"/>
      <c r="O1" s="117"/>
      <c r="P1" s="117"/>
      <c r="Q1" s="117"/>
      <c r="R1" s="117"/>
      <c r="S1" s="117"/>
      <c r="T1" s="117"/>
      <c r="U1" s="117"/>
      <c r="V1" s="117"/>
      <c r="W1" s="117"/>
      <c r="X1" s="117"/>
      <c r="Y1" s="117"/>
      <c r="Z1" s="117"/>
    </row>
    <row r="2" spans="1:26" ht="12.75" customHeight="1" x14ac:dyDescent="0.25">
      <c r="A2" s="117"/>
      <c r="B2" s="118"/>
      <c r="C2" s="118"/>
      <c r="D2" s="118"/>
      <c r="E2" s="118"/>
      <c r="F2" s="118"/>
      <c r="G2" s="117"/>
      <c r="H2" s="117"/>
      <c r="I2" s="117"/>
      <c r="J2" s="117"/>
      <c r="K2" s="117"/>
      <c r="L2" s="117"/>
      <c r="M2" s="117"/>
      <c r="N2" s="117"/>
      <c r="O2" s="117"/>
      <c r="P2" s="117"/>
      <c r="Q2" s="117"/>
      <c r="R2" s="117"/>
      <c r="S2" s="117"/>
      <c r="T2" s="117"/>
      <c r="U2" s="117"/>
      <c r="V2" s="117"/>
      <c r="W2" s="117"/>
      <c r="X2" s="117"/>
      <c r="Y2" s="117"/>
      <c r="Z2" s="117"/>
    </row>
    <row r="3" spans="1:26" ht="12.75" customHeight="1" x14ac:dyDescent="0.25">
      <c r="A3" s="117"/>
      <c r="B3" s="278" t="s">
        <v>182</v>
      </c>
      <c r="C3" s="276"/>
      <c r="D3" s="279"/>
      <c r="E3" s="119" t="s">
        <v>183</v>
      </c>
      <c r="F3" s="120" t="s">
        <v>184</v>
      </c>
      <c r="G3" s="117"/>
      <c r="H3" s="117"/>
      <c r="I3" s="117"/>
      <c r="J3" s="117"/>
      <c r="K3" s="117"/>
      <c r="L3" s="117"/>
      <c r="M3" s="117"/>
      <c r="N3" s="117"/>
      <c r="O3" s="117"/>
      <c r="P3" s="117"/>
      <c r="Q3" s="117"/>
      <c r="R3" s="117"/>
      <c r="S3" s="117"/>
      <c r="T3" s="117"/>
      <c r="U3" s="117"/>
      <c r="V3" s="117"/>
      <c r="W3" s="117"/>
      <c r="X3" s="117"/>
      <c r="Y3" s="117"/>
      <c r="Z3" s="117"/>
    </row>
    <row r="4" spans="1:26" ht="30" customHeight="1" x14ac:dyDescent="0.25">
      <c r="A4" s="117"/>
      <c r="B4" s="282" t="s">
        <v>185</v>
      </c>
      <c r="C4" s="280" t="s">
        <v>87</v>
      </c>
      <c r="D4" s="121" t="s">
        <v>108</v>
      </c>
      <c r="E4" s="122" t="s">
        <v>186</v>
      </c>
      <c r="F4" s="123">
        <v>0.25</v>
      </c>
      <c r="G4" s="117"/>
      <c r="H4" s="117"/>
      <c r="I4" s="117"/>
      <c r="J4" s="117"/>
      <c r="K4" s="117"/>
      <c r="L4" s="117"/>
      <c r="M4" s="117"/>
      <c r="N4" s="117"/>
      <c r="O4" s="117"/>
      <c r="P4" s="117"/>
      <c r="Q4" s="117"/>
      <c r="R4" s="117"/>
      <c r="S4" s="117"/>
      <c r="T4" s="117"/>
      <c r="U4" s="117"/>
      <c r="V4" s="117"/>
      <c r="W4" s="117"/>
      <c r="X4" s="117"/>
      <c r="Y4" s="117"/>
      <c r="Z4" s="117"/>
    </row>
    <row r="5" spans="1:26" ht="28.5" customHeight="1" x14ac:dyDescent="0.25">
      <c r="A5" s="117"/>
      <c r="B5" s="283"/>
      <c r="C5" s="281"/>
      <c r="D5" s="124" t="s">
        <v>100</v>
      </c>
      <c r="E5" s="125" t="s">
        <v>187</v>
      </c>
      <c r="F5" s="126">
        <v>0.15</v>
      </c>
      <c r="G5" s="117"/>
      <c r="H5" s="117"/>
      <c r="I5" s="117"/>
      <c r="J5" s="117"/>
      <c r="K5" s="117"/>
      <c r="L5" s="117"/>
      <c r="M5" s="117"/>
      <c r="N5" s="117"/>
      <c r="O5" s="117"/>
      <c r="P5" s="117"/>
      <c r="Q5" s="117"/>
      <c r="R5" s="117"/>
      <c r="S5" s="117"/>
      <c r="T5" s="117"/>
      <c r="U5" s="117"/>
      <c r="V5" s="117"/>
      <c r="W5" s="117"/>
      <c r="X5" s="117"/>
      <c r="Y5" s="117"/>
      <c r="Z5" s="117"/>
    </row>
    <row r="6" spans="1:26" ht="35.25" customHeight="1" x14ac:dyDescent="0.25">
      <c r="A6" s="117"/>
      <c r="B6" s="283"/>
      <c r="C6" s="273"/>
      <c r="D6" s="124" t="s">
        <v>110</v>
      </c>
      <c r="E6" s="125" t="s">
        <v>188</v>
      </c>
      <c r="F6" s="126">
        <v>0.1</v>
      </c>
      <c r="G6" s="117"/>
      <c r="H6" s="117"/>
      <c r="I6" s="117"/>
      <c r="J6" s="117"/>
      <c r="K6" s="117"/>
      <c r="L6" s="117"/>
      <c r="M6" s="117"/>
      <c r="N6" s="117"/>
      <c r="O6" s="117"/>
      <c r="P6" s="117"/>
      <c r="Q6" s="117"/>
      <c r="R6" s="117"/>
      <c r="S6" s="117"/>
      <c r="T6" s="117"/>
      <c r="U6" s="117"/>
      <c r="V6" s="117"/>
      <c r="W6" s="117"/>
      <c r="X6" s="117"/>
      <c r="Y6" s="117"/>
      <c r="Z6" s="117"/>
    </row>
    <row r="7" spans="1:26" ht="51.75" customHeight="1" x14ac:dyDescent="0.25">
      <c r="A7" s="117"/>
      <c r="B7" s="283"/>
      <c r="C7" s="272" t="s">
        <v>88</v>
      </c>
      <c r="D7" s="124" t="s">
        <v>189</v>
      </c>
      <c r="E7" s="125" t="s">
        <v>190</v>
      </c>
      <c r="F7" s="126">
        <v>0.25</v>
      </c>
      <c r="G7" s="117"/>
      <c r="H7" s="117"/>
      <c r="I7" s="117"/>
      <c r="J7" s="117"/>
      <c r="K7" s="117"/>
      <c r="L7" s="117"/>
      <c r="M7" s="117"/>
      <c r="N7" s="117"/>
      <c r="O7" s="117"/>
      <c r="P7" s="117"/>
      <c r="Q7" s="117"/>
      <c r="R7" s="117"/>
      <c r="S7" s="117"/>
      <c r="T7" s="117"/>
      <c r="U7" s="117"/>
      <c r="V7" s="117"/>
      <c r="W7" s="117"/>
      <c r="X7" s="117"/>
      <c r="Y7" s="117"/>
      <c r="Z7" s="117"/>
    </row>
    <row r="8" spans="1:26" ht="36" customHeight="1" x14ac:dyDescent="0.25">
      <c r="A8" s="117"/>
      <c r="B8" s="284"/>
      <c r="C8" s="273"/>
      <c r="D8" s="124" t="s">
        <v>101</v>
      </c>
      <c r="E8" s="125" t="s">
        <v>191</v>
      </c>
      <c r="F8" s="126">
        <v>0.15</v>
      </c>
      <c r="G8" s="117"/>
      <c r="H8" s="117"/>
      <c r="I8" s="117"/>
      <c r="J8" s="117"/>
      <c r="K8" s="117"/>
      <c r="L8" s="117"/>
      <c r="M8" s="117"/>
      <c r="N8" s="117"/>
      <c r="O8" s="117"/>
      <c r="P8" s="117"/>
      <c r="Q8" s="117"/>
      <c r="R8" s="117"/>
      <c r="S8" s="117"/>
      <c r="T8" s="117"/>
      <c r="U8" s="117"/>
      <c r="V8" s="117"/>
      <c r="W8" s="117"/>
      <c r="X8" s="117"/>
      <c r="Y8" s="117"/>
      <c r="Z8" s="117"/>
    </row>
    <row r="9" spans="1:26" ht="49.5" customHeight="1" x14ac:dyDescent="0.25">
      <c r="A9" s="117"/>
      <c r="B9" s="285" t="s">
        <v>192</v>
      </c>
      <c r="C9" s="272" t="s">
        <v>90</v>
      </c>
      <c r="D9" s="124" t="s">
        <v>102</v>
      </c>
      <c r="E9" s="125" t="s">
        <v>193</v>
      </c>
      <c r="F9" s="127" t="s">
        <v>194</v>
      </c>
      <c r="G9" s="117"/>
      <c r="H9" s="117"/>
      <c r="I9" s="117"/>
      <c r="J9" s="117"/>
      <c r="K9" s="117"/>
      <c r="L9" s="117"/>
      <c r="M9" s="117"/>
      <c r="N9" s="117"/>
      <c r="O9" s="117"/>
      <c r="P9" s="117"/>
      <c r="Q9" s="117"/>
      <c r="R9" s="117"/>
      <c r="S9" s="117"/>
      <c r="T9" s="117"/>
      <c r="U9" s="117"/>
      <c r="V9" s="117"/>
      <c r="W9" s="117"/>
      <c r="X9" s="117"/>
      <c r="Y9" s="117"/>
      <c r="Z9" s="117"/>
    </row>
    <row r="10" spans="1:26" ht="48.75" customHeight="1" x14ac:dyDescent="0.25">
      <c r="A10" s="117"/>
      <c r="B10" s="283"/>
      <c r="C10" s="273"/>
      <c r="D10" s="124" t="s">
        <v>195</v>
      </c>
      <c r="E10" s="125" t="s">
        <v>196</v>
      </c>
      <c r="F10" s="127" t="s">
        <v>194</v>
      </c>
      <c r="G10" s="117"/>
      <c r="H10" s="117"/>
      <c r="I10" s="117"/>
      <c r="J10" s="117"/>
      <c r="K10" s="117"/>
      <c r="L10" s="117"/>
      <c r="M10" s="117"/>
      <c r="N10" s="117"/>
      <c r="O10" s="117"/>
      <c r="P10" s="117"/>
      <c r="Q10" s="117"/>
      <c r="R10" s="117"/>
      <c r="S10" s="117"/>
      <c r="T10" s="117"/>
      <c r="U10" s="117"/>
      <c r="V10" s="117"/>
      <c r="W10" s="117"/>
      <c r="X10" s="117"/>
      <c r="Y10" s="117"/>
      <c r="Z10" s="117"/>
    </row>
    <row r="11" spans="1:26" ht="36.75" customHeight="1" x14ac:dyDescent="0.25">
      <c r="A11" s="117"/>
      <c r="B11" s="283"/>
      <c r="C11" s="272" t="s">
        <v>91</v>
      </c>
      <c r="D11" s="124" t="s">
        <v>103</v>
      </c>
      <c r="E11" s="125" t="s">
        <v>197</v>
      </c>
      <c r="F11" s="127" t="s">
        <v>194</v>
      </c>
      <c r="G11" s="117"/>
      <c r="H11" s="117"/>
      <c r="I11" s="117"/>
      <c r="J11" s="117"/>
      <c r="K11" s="117"/>
      <c r="L11" s="117"/>
      <c r="M11" s="117"/>
      <c r="N11" s="117"/>
      <c r="O11" s="117"/>
      <c r="P11" s="117"/>
      <c r="Q11" s="117"/>
      <c r="R11" s="117"/>
      <c r="S11" s="117"/>
      <c r="T11" s="117"/>
      <c r="U11" s="117"/>
      <c r="V11" s="117"/>
      <c r="W11" s="117"/>
      <c r="X11" s="117"/>
      <c r="Y11" s="117"/>
      <c r="Z11" s="117"/>
    </row>
    <row r="12" spans="1:26" ht="37.5" customHeight="1" x14ac:dyDescent="0.25">
      <c r="A12" s="117"/>
      <c r="B12" s="283"/>
      <c r="C12" s="273"/>
      <c r="D12" s="124" t="s">
        <v>109</v>
      </c>
      <c r="E12" s="125" t="s">
        <v>198</v>
      </c>
      <c r="F12" s="127" t="s">
        <v>194</v>
      </c>
      <c r="G12" s="117"/>
      <c r="H12" s="117"/>
      <c r="I12" s="117"/>
      <c r="J12" s="117"/>
      <c r="K12" s="117"/>
      <c r="L12" s="117"/>
      <c r="M12" s="117"/>
      <c r="N12" s="117"/>
      <c r="O12" s="117"/>
      <c r="P12" s="117"/>
      <c r="Q12" s="117"/>
      <c r="R12" s="117"/>
      <c r="S12" s="117"/>
      <c r="T12" s="117"/>
      <c r="U12" s="117"/>
      <c r="V12" s="117"/>
      <c r="W12" s="117"/>
      <c r="X12" s="117"/>
      <c r="Y12" s="117"/>
      <c r="Z12" s="117"/>
    </row>
    <row r="13" spans="1:26" ht="35.25" customHeight="1" x14ac:dyDescent="0.25">
      <c r="A13" s="117"/>
      <c r="B13" s="283"/>
      <c r="C13" s="272" t="s">
        <v>92</v>
      </c>
      <c r="D13" s="124" t="s">
        <v>104</v>
      </c>
      <c r="E13" s="125" t="s">
        <v>199</v>
      </c>
      <c r="F13" s="127" t="s">
        <v>194</v>
      </c>
      <c r="G13" s="117"/>
      <c r="H13" s="117"/>
      <c r="I13" s="117"/>
      <c r="J13" s="117"/>
      <c r="K13" s="117"/>
      <c r="L13" s="117"/>
      <c r="M13" s="117"/>
      <c r="N13" s="117"/>
      <c r="O13" s="117"/>
      <c r="P13" s="117"/>
      <c r="Q13" s="117"/>
      <c r="R13" s="117"/>
      <c r="S13" s="117"/>
      <c r="T13" s="117"/>
      <c r="U13" s="117"/>
      <c r="V13" s="117"/>
      <c r="W13" s="117"/>
      <c r="X13" s="117"/>
      <c r="Y13" s="117"/>
      <c r="Z13" s="117"/>
    </row>
    <row r="14" spans="1:26" ht="19.5" customHeight="1" x14ac:dyDescent="0.25">
      <c r="A14" s="117"/>
      <c r="B14" s="286"/>
      <c r="C14" s="274"/>
      <c r="D14" s="128" t="s">
        <v>200</v>
      </c>
      <c r="E14" s="129" t="s">
        <v>201</v>
      </c>
      <c r="F14" s="130" t="s">
        <v>194</v>
      </c>
      <c r="G14" s="117"/>
      <c r="H14" s="117"/>
      <c r="I14" s="117"/>
      <c r="J14" s="117"/>
      <c r="K14" s="117"/>
      <c r="L14" s="117"/>
      <c r="M14" s="117"/>
      <c r="N14" s="117"/>
      <c r="O14" s="117"/>
      <c r="P14" s="117"/>
      <c r="Q14" s="117"/>
      <c r="R14" s="117"/>
      <c r="S14" s="117"/>
      <c r="T14" s="117"/>
      <c r="U14" s="117"/>
      <c r="V14" s="117"/>
      <c r="W14" s="117"/>
      <c r="X14" s="117"/>
      <c r="Y14" s="117"/>
      <c r="Z14" s="117"/>
    </row>
    <row r="15" spans="1:26" ht="49.5" customHeight="1" x14ac:dyDescent="0.25">
      <c r="A15" s="117"/>
      <c r="B15" s="271" t="s">
        <v>202</v>
      </c>
      <c r="C15" s="155"/>
      <c r="D15" s="155"/>
      <c r="E15" s="155"/>
      <c r="F15" s="208"/>
      <c r="G15" s="117"/>
      <c r="H15" s="117"/>
      <c r="I15" s="117"/>
      <c r="J15" s="117"/>
      <c r="K15" s="117"/>
      <c r="L15" s="117"/>
      <c r="M15" s="117"/>
      <c r="N15" s="117"/>
      <c r="O15" s="117"/>
      <c r="P15" s="117"/>
      <c r="Q15" s="117"/>
      <c r="R15" s="117"/>
      <c r="S15" s="117"/>
      <c r="T15" s="117"/>
      <c r="U15" s="117"/>
      <c r="V15" s="117"/>
      <c r="W15" s="117"/>
      <c r="X15" s="117"/>
      <c r="Y15" s="117"/>
      <c r="Z15" s="117"/>
    </row>
    <row r="16" spans="1:26" ht="14.25" customHeight="1" x14ac:dyDescent="0.25">
      <c r="A16" s="117"/>
      <c r="B16" s="131"/>
      <c r="C16" s="9"/>
      <c r="D16" s="9"/>
      <c r="E16" s="9"/>
      <c r="F16" s="9"/>
      <c r="G16" s="117"/>
      <c r="H16" s="117"/>
      <c r="I16" s="117"/>
      <c r="J16" s="117"/>
      <c r="K16" s="117"/>
      <c r="L16" s="117"/>
      <c r="M16" s="117"/>
      <c r="N16" s="117"/>
      <c r="O16" s="117"/>
      <c r="P16" s="117"/>
      <c r="Q16" s="117"/>
      <c r="R16" s="117"/>
      <c r="S16" s="117"/>
      <c r="T16" s="117"/>
      <c r="U16" s="117"/>
      <c r="V16" s="117"/>
      <c r="W16" s="117"/>
      <c r="X16" s="117"/>
      <c r="Y16" s="117"/>
      <c r="Z16" s="117"/>
    </row>
    <row r="17" spans="1:26" ht="12.75" customHeight="1" x14ac:dyDescent="0.25">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row>
    <row r="18" spans="1:26" ht="12.75" customHeight="1" x14ac:dyDescent="0.2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6" ht="12.75" customHeight="1" x14ac:dyDescent="0.25">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row>
    <row r="20" spans="1:26" ht="12.75" customHeight="1" x14ac:dyDescent="0.25">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26" ht="12.75" customHeight="1" x14ac:dyDescent="0.25">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row>
    <row r="22" spans="1:26" ht="12.75" customHeight="1" x14ac:dyDescent="0.25">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row>
    <row r="23" spans="1:26" ht="12.75" customHeight="1" x14ac:dyDescent="0.25">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row>
    <row r="24" spans="1:26" ht="12.75" customHeight="1" x14ac:dyDescent="0.2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row>
    <row r="25" spans="1:26" ht="12.75" customHeight="1" x14ac:dyDescent="0.25">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row>
    <row r="26" spans="1:26" ht="12.75" customHeight="1" x14ac:dyDescent="0.2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row>
    <row r="27" spans="1:26" ht="12.75" customHeight="1" x14ac:dyDescent="0.2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row>
    <row r="28" spans="1:26" ht="12.75" customHeight="1" x14ac:dyDescent="0.2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spans="1:26" ht="12.75" customHeight="1" x14ac:dyDescent="0.25">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row>
    <row r="30" spans="1:26" ht="12.75" customHeight="1" x14ac:dyDescent="0.25">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row>
    <row r="31" spans="1:26" ht="12.75" customHeight="1" x14ac:dyDescent="0.25">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row>
    <row r="32" spans="1:26" ht="12.75" customHeight="1" x14ac:dyDescent="0.2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row>
    <row r="33" spans="1:26" ht="12.75" customHeight="1" x14ac:dyDescent="0.25">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row>
    <row r="34" spans="1:26" ht="12.75" customHeight="1" x14ac:dyDescent="0.2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row>
    <row r="35" spans="1:26" ht="12.75" customHeight="1" x14ac:dyDescent="0.25">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row>
    <row r="36" spans="1:26" ht="12.75" customHeight="1" x14ac:dyDescent="0.25">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row>
    <row r="37" spans="1:26" ht="12.75" customHeight="1" x14ac:dyDescent="0.25">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row>
    <row r="38" spans="1:26" ht="12.75" customHeight="1" x14ac:dyDescent="0.25">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row>
    <row r="39" spans="1:26" ht="12.75" customHeight="1" x14ac:dyDescent="0.25">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row>
    <row r="40" spans="1:26" ht="12.75" customHeight="1" x14ac:dyDescent="0.25">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row>
    <row r="41" spans="1:26" ht="12.75" customHeight="1" x14ac:dyDescent="0.25">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row>
    <row r="42" spans="1:26" ht="12.75" customHeight="1" x14ac:dyDescent="0.25">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1:26" ht="12.75" customHeight="1" x14ac:dyDescent="0.25">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row r="44" spans="1:26" ht="12.75" customHeight="1" x14ac:dyDescent="0.25">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26" ht="12.75" customHeight="1" x14ac:dyDescent="0.25">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row>
    <row r="46" spans="1:26" ht="12.75" customHeight="1" x14ac:dyDescent="0.25">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row>
    <row r="47" spans="1:26" ht="12.75" customHeight="1" x14ac:dyDescent="0.25">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row>
    <row r="48" spans="1:26" ht="12.75" customHeight="1" x14ac:dyDescent="0.25">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row>
    <row r="49" spans="1:26" ht="12.75" customHeight="1" x14ac:dyDescent="0.25">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spans="1:26" ht="12.75" customHeight="1" x14ac:dyDescent="0.25">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row>
    <row r="51" spans="1:26" ht="12.75" customHeight="1" x14ac:dyDescent="0.25">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spans="1:26" ht="12.75" customHeight="1" x14ac:dyDescent="0.25">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row r="53" spans="1:26" ht="12.75" customHeight="1" x14ac:dyDescent="0.25">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row>
    <row r="54" spans="1:26" ht="12.75" customHeight="1" x14ac:dyDescent="0.25">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spans="1:26" ht="12.75" customHeight="1" x14ac:dyDescent="0.25">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spans="1:26" ht="12.75" customHeight="1" x14ac:dyDescent="0.25">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spans="1:26" ht="12.75" customHeight="1" x14ac:dyDescent="0.25">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spans="1:26" ht="12.75" customHeight="1" x14ac:dyDescent="0.25">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spans="1:26" ht="12.75" customHeight="1" x14ac:dyDescent="0.25">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spans="1:26" ht="12.75" customHeight="1" x14ac:dyDescent="0.25">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row>
    <row r="61" spans="1:26" ht="12.75" customHeight="1" x14ac:dyDescent="0.25">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row>
    <row r="62" spans="1:26" ht="12.75" customHeight="1" x14ac:dyDescent="0.25">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spans="1:26" ht="12.75" customHeight="1" x14ac:dyDescent="0.25">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row>
    <row r="64" spans="1:26" ht="12.75" customHeight="1" x14ac:dyDescent="0.25">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row>
    <row r="65" spans="1:26" ht="12.75" customHeight="1" x14ac:dyDescent="0.2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row>
    <row r="66" spans="1:26" ht="12.75" customHeight="1" x14ac:dyDescent="0.25">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row>
    <row r="67" spans="1:26" ht="12.75" customHeight="1" x14ac:dyDescent="0.25">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row>
    <row r="68" spans="1:26" ht="12.75" customHeight="1" x14ac:dyDescent="0.25">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row>
    <row r="69" spans="1:26" ht="12.75" customHeight="1" x14ac:dyDescent="0.25">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row>
    <row r="70" spans="1:26" ht="12.75" customHeight="1" x14ac:dyDescent="0.25">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row>
    <row r="71" spans="1:26" ht="12.75" customHeight="1" x14ac:dyDescent="0.25">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row>
    <row r="72" spans="1:26" ht="12.75" customHeight="1" x14ac:dyDescent="0.25">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row>
    <row r="73" spans="1:26" ht="12.75" customHeight="1" x14ac:dyDescent="0.25">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row>
    <row r="74" spans="1:26" ht="12.75" customHeight="1" x14ac:dyDescent="0.25">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row>
    <row r="75" spans="1:26" ht="12.75" customHeight="1" x14ac:dyDescent="0.25">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row>
    <row r="76" spans="1:26" ht="12.75" customHeight="1" x14ac:dyDescent="0.25">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row>
    <row r="77" spans="1:26" ht="12.75" customHeight="1" x14ac:dyDescent="0.25">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row>
    <row r="78" spans="1:26" ht="12.75" customHeight="1" x14ac:dyDescent="0.25">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row>
    <row r="79" spans="1:26" ht="12.75" customHeight="1" x14ac:dyDescent="0.25">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row>
    <row r="80" spans="1:26" ht="12.75" customHeight="1" x14ac:dyDescent="0.25">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row>
    <row r="81" spans="1:26" ht="12.75" customHeight="1" x14ac:dyDescent="0.25">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row>
    <row r="82" spans="1:26" ht="12.75" customHeight="1" x14ac:dyDescent="0.25">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row>
    <row r="83" spans="1:26" ht="12.75" customHeight="1" x14ac:dyDescent="0.25">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row>
    <row r="84" spans="1:26" ht="12.75" customHeight="1" x14ac:dyDescent="0.25">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row>
    <row r="85" spans="1:26" ht="12.75" customHeight="1" x14ac:dyDescent="0.25">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row>
    <row r="86" spans="1:26" ht="12.75" customHeight="1" x14ac:dyDescent="0.25">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row>
    <row r="87" spans="1:26" ht="12.75" customHeight="1" x14ac:dyDescent="0.25">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row>
    <row r="88" spans="1:26" ht="12.75" customHeight="1" x14ac:dyDescent="0.25">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row>
    <row r="89" spans="1:26" ht="12.75" customHeight="1" x14ac:dyDescent="0.25">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row>
    <row r="90" spans="1:26" ht="12.75" customHeight="1" x14ac:dyDescent="0.25">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row>
    <row r="91" spans="1:26" ht="12.75" customHeight="1" x14ac:dyDescent="0.25">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row>
    <row r="92" spans="1:26" ht="12.75" customHeight="1" x14ac:dyDescent="0.25">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row>
    <row r="93" spans="1:26" ht="12.75" customHeight="1" x14ac:dyDescent="0.25">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row>
    <row r="94" spans="1:26" ht="12.75" customHeight="1" x14ac:dyDescent="0.25">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row>
    <row r="95" spans="1:26" ht="12.75" customHeight="1" x14ac:dyDescent="0.25">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row>
    <row r="96" spans="1:26" ht="12.75" customHeight="1" x14ac:dyDescent="0.25">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row>
    <row r="97" spans="1:26" ht="12.75" customHeight="1" x14ac:dyDescent="0.25">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row>
    <row r="98" spans="1:26" ht="12.75" customHeight="1" x14ac:dyDescent="0.25">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row>
    <row r="99" spans="1:26" ht="12.75" customHeight="1" x14ac:dyDescent="0.25">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row>
    <row r="100" spans="1:26" ht="12.75" customHeight="1" x14ac:dyDescent="0.25">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row>
    <row r="101" spans="1:26" ht="12.75" customHeight="1" x14ac:dyDescent="0.25">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row>
    <row r="102" spans="1:26" ht="12.75" customHeight="1" x14ac:dyDescent="0.25">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row>
    <row r="103" spans="1:26" ht="12.75" customHeight="1" x14ac:dyDescent="0.25">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row>
    <row r="104" spans="1:26" ht="12.75" customHeight="1" x14ac:dyDescent="0.25">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row>
    <row r="105" spans="1:26" ht="12.75" customHeight="1" x14ac:dyDescent="0.25">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row>
    <row r="106" spans="1:26" ht="12.75" customHeight="1" x14ac:dyDescent="0.25">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row>
    <row r="107" spans="1:26" ht="12.75" customHeight="1" x14ac:dyDescent="0.25">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row>
    <row r="108" spans="1:26" ht="12.75" customHeight="1" x14ac:dyDescent="0.25">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row>
    <row r="109" spans="1:26" ht="12.75" customHeight="1" x14ac:dyDescent="0.25">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row>
    <row r="110" spans="1:26" ht="12.75" customHeight="1" x14ac:dyDescent="0.25">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row>
    <row r="111" spans="1:26" ht="12.75" customHeight="1" x14ac:dyDescent="0.25">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row>
    <row r="112" spans="1:26" ht="12.75" customHeight="1" x14ac:dyDescent="0.25">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row>
    <row r="113" spans="1:26" ht="12.75" customHeight="1" x14ac:dyDescent="0.25">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row>
    <row r="114" spans="1:26" ht="12.75" customHeight="1" x14ac:dyDescent="0.25">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row>
    <row r="115" spans="1:26" ht="12.75" customHeight="1" x14ac:dyDescent="0.25">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ht="12.75" customHeight="1" x14ac:dyDescent="0.25">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row>
    <row r="117" spans="1:26" ht="12.75" customHeight="1" x14ac:dyDescent="0.25">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row>
    <row r="118" spans="1:26" ht="12.75" customHeight="1" x14ac:dyDescent="0.25">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row>
    <row r="119" spans="1:26" ht="12.75" customHeight="1" x14ac:dyDescent="0.25">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row>
    <row r="120" spans="1:26" ht="12.75" customHeight="1" x14ac:dyDescent="0.25">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row>
    <row r="121" spans="1:26" ht="12.75" customHeight="1" x14ac:dyDescent="0.25">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row>
    <row r="122" spans="1:26" ht="12.75" customHeight="1" x14ac:dyDescent="0.25">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row>
    <row r="123" spans="1:26" ht="12.75" customHeight="1" x14ac:dyDescent="0.25">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spans="1:26" ht="12.75" customHeight="1" x14ac:dyDescent="0.25">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row>
    <row r="125" spans="1:26" ht="12.75" customHeight="1" x14ac:dyDescent="0.25">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row>
    <row r="126" spans="1:26" ht="12.75" customHeight="1" x14ac:dyDescent="0.25">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row>
    <row r="127" spans="1:26" ht="12.75" customHeight="1" x14ac:dyDescent="0.25">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row>
    <row r="128" spans="1:26" ht="12.75" customHeight="1" x14ac:dyDescent="0.25">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row>
    <row r="129" spans="1:26" ht="12.75" customHeight="1" x14ac:dyDescent="0.25">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row>
    <row r="130" spans="1:26" ht="12.75" customHeight="1" x14ac:dyDescent="0.25">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row>
    <row r="131" spans="1:26" ht="12.75" customHeight="1" x14ac:dyDescent="0.25">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row>
    <row r="132" spans="1:26" ht="12.75" customHeight="1" x14ac:dyDescent="0.25">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row>
    <row r="133" spans="1:26" ht="12.75" customHeight="1" x14ac:dyDescent="0.25">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spans="1:26" ht="12.75" customHeight="1" x14ac:dyDescent="0.2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row>
    <row r="135" spans="1:26" ht="12.75" customHeight="1" x14ac:dyDescent="0.25">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row>
    <row r="136" spans="1:26" ht="12.75" customHeight="1" x14ac:dyDescent="0.25">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row>
    <row r="137" spans="1:26" ht="12.75" customHeight="1" x14ac:dyDescent="0.25">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row>
    <row r="138" spans="1:26" ht="12.75" customHeight="1" x14ac:dyDescent="0.25">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row>
    <row r="139" spans="1:26" ht="12.75" customHeight="1" x14ac:dyDescent="0.25">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row>
    <row r="140" spans="1:26" ht="12.75" customHeight="1" x14ac:dyDescent="0.25">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row>
    <row r="141" spans="1:26" ht="12.75" customHeight="1" x14ac:dyDescent="0.25">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row>
    <row r="142" spans="1:26" ht="12.75" customHeight="1" x14ac:dyDescent="0.25">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row>
    <row r="143" spans="1:26" ht="12.75" customHeight="1" x14ac:dyDescent="0.25">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row>
    <row r="144" spans="1:26" ht="12.75" customHeight="1" x14ac:dyDescent="0.25">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row>
    <row r="145" spans="1:26" ht="12.75" customHeight="1" x14ac:dyDescent="0.25">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row>
    <row r="146" spans="1:26" ht="12.75" customHeight="1" x14ac:dyDescent="0.25">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row>
    <row r="147" spans="1:26" ht="12.75" customHeight="1" x14ac:dyDescent="0.25">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row>
    <row r="148" spans="1:26" ht="12.75" customHeight="1" x14ac:dyDescent="0.25">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row>
    <row r="149" spans="1:26" ht="12.75" customHeight="1" x14ac:dyDescent="0.25">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row>
    <row r="150" spans="1:26" ht="12.75" customHeight="1" x14ac:dyDescent="0.25">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row>
    <row r="151" spans="1:26" ht="12.75" customHeight="1" x14ac:dyDescent="0.25">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row>
    <row r="152" spans="1:26" ht="12.75" customHeight="1" x14ac:dyDescent="0.25">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row>
    <row r="153" spans="1:26" ht="12.75" customHeight="1" x14ac:dyDescent="0.25">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row>
    <row r="154" spans="1:26" ht="12.75" customHeight="1" x14ac:dyDescent="0.25">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row>
    <row r="155" spans="1:26" ht="12.75" customHeight="1" x14ac:dyDescent="0.25">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row>
    <row r="156" spans="1:26" ht="12.75" customHeight="1" x14ac:dyDescent="0.25">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row>
    <row r="157" spans="1:26" ht="12.75" customHeight="1" x14ac:dyDescent="0.25">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row>
    <row r="158" spans="1:26" ht="12.75" customHeight="1" x14ac:dyDescent="0.25">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row>
    <row r="159" spans="1:26" ht="12.75" customHeight="1" x14ac:dyDescent="0.25">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row>
    <row r="160" spans="1:26" ht="12.75" customHeight="1" x14ac:dyDescent="0.25">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row>
    <row r="161" spans="1:26" ht="12.75" customHeight="1" x14ac:dyDescent="0.25">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row>
    <row r="162" spans="1:26" ht="12.75" customHeight="1" x14ac:dyDescent="0.25">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row>
    <row r="163" spans="1:26" ht="12.75" customHeight="1" x14ac:dyDescent="0.25">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row>
    <row r="164" spans="1:26" ht="12.75" customHeight="1" x14ac:dyDescent="0.25">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row>
    <row r="165" spans="1:26" ht="12.75" customHeight="1" x14ac:dyDescent="0.25">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row>
    <row r="166" spans="1:26" ht="12.75" customHeight="1" x14ac:dyDescent="0.25">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row>
    <row r="167" spans="1:26" ht="12.75" customHeight="1" x14ac:dyDescent="0.25">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row>
    <row r="168" spans="1:26" ht="12.75" customHeight="1" x14ac:dyDescent="0.25">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row>
    <row r="169" spans="1:26" ht="12.75" customHeight="1" x14ac:dyDescent="0.25">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row>
    <row r="170" spans="1:26" ht="12.75" customHeight="1" x14ac:dyDescent="0.25">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row>
    <row r="171" spans="1:26" ht="12.75" customHeight="1" x14ac:dyDescent="0.25">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row>
    <row r="172" spans="1:26" ht="12.75" customHeight="1" x14ac:dyDescent="0.25">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row>
    <row r="173" spans="1:26" ht="12.75" customHeight="1" x14ac:dyDescent="0.25">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row>
    <row r="174" spans="1:26" ht="12.75" customHeight="1" x14ac:dyDescent="0.25">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row>
    <row r="175" spans="1:26" ht="12.75" customHeight="1" x14ac:dyDescent="0.25">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row>
    <row r="176" spans="1:26" ht="12.75" customHeight="1" x14ac:dyDescent="0.25">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row>
    <row r="177" spans="1:26" ht="12.75" customHeight="1" x14ac:dyDescent="0.25">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row>
    <row r="178" spans="1:26" ht="12.75" customHeight="1" x14ac:dyDescent="0.25">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row>
    <row r="179" spans="1:26" ht="12.75" customHeight="1" x14ac:dyDescent="0.25">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row>
    <row r="180" spans="1:26" ht="12.75" customHeight="1" x14ac:dyDescent="0.25">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row>
    <row r="181" spans="1:26" ht="12.75" customHeight="1" x14ac:dyDescent="0.25">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row>
    <row r="182" spans="1:26" ht="12.75" customHeight="1" x14ac:dyDescent="0.25">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row>
    <row r="183" spans="1:26" ht="12.75" customHeight="1" x14ac:dyDescent="0.25">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row>
    <row r="184" spans="1:26" ht="12.75" customHeight="1" x14ac:dyDescent="0.25">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row>
    <row r="185" spans="1:26" ht="12.75" customHeight="1" x14ac:dyDescent="0.25">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row>
    <row r="186" spans="1:26" ht="12.75" customHeight="1" x14ac:dyDescent="0.25">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row>
    <row r="187" spans="1:26" ht="12.75" customHeight="1" x14ac:dyDescent="0.25">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row>
    <row r="188" spans="1:26" ht="12.75" customHeight="1" x14ac:dyDescent="0.25">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row>
    <row r="189" spans="1:26" ht="12.75" customHeight="1" x14ac:dyDescent="0.25">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row>
    <row r="190" spans="1:26" ht="12.75" customHeight="1" x14ac:dyDescent="0.25">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row>
    <row r="191" spans="1:26" ht="12.75" customHeight="1" x14ac:dyDescent="0.25">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row>
    <row r="192" spans="1:26" ht="12.75" customHeight="1" x14ac:dyDescent="0.25">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row>
    <row r="193" spans="1:26" ht="12.75" customHeight="1" x14ac:dyDescent="0.25">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row>
    <row r="194" spans="1:26" ht="12.75" customHeight="1" x14ac:dyDescent="0.25">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row>
    <row r="195" spans="1:26" ht="12.75" customHeight="1" x14ac:dyDescent="0.25">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row>
    <row r="196" spans="1:26" ht="12.75" customHeight="1" x14ac:dyDescent="0.25">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row>
    <row r="197" spans="1:26" ht="12.75" customHeight="1" x14ac:dyDescent="0.25">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row>
    <row r="198" spans="1:26" ht="12.75" customHeight="1" x14ac:dyDescent="0.25">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row>
    <row r="199" spans="1:26" ht="12.75" customHeight="1" x14ac:dyDescent="0.25">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row>
    <row r="200" spans="1:26" ht="12.75" customHeight="1" x14ac:dyDescent="0.25">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row>
    <row r="201" spans="1:26" ht="12.75" customHeight="1" x14ac:dyDescent="0.25">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row>
    <row r="202" spans="1:26" ht="12.75" customHeight="1" x14ac:dyDescent="0.25">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row>
    <row r="203" spans="1:26" ht="12.75" customHeight="1" x14ac:dyDescent="0.25">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row>
    <row r="204" spans="1:26" ht="12.75" customHeight="1" x14ac:dyDescent="0.25">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row>
    <row r="205" spans="1:26" ht="12.75" customHeight="1" x14ac:dyDescent="0.25">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row>
    <row r="206" spans="1:26" ht="12.75" customHeight="1" x14ac:dyDescent="0.25">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row>
    <row r="207" spans="1:26" ht="12.75" customHeight="1" x14ac:dyDescent="0.25">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row>
    <row r="208" spans="1:26" ht="12.75" customHeight="1" x14ac:dyDescent="0.25">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row>
    <row r="209" spans="1:26" ht="12.75" customHeight="1" x14ac:dyDescent="0.25">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row>
    <row r="210" spans="1:26" ht="12.75" customHeight="1" x14ac:dyDescent="0.2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row>
    <row r="211" spans="1:26" ht="12.75" customHeight="1" x14ac:dyDescent="0.25">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row>
    <row r="212" spans="1:26" ht="12.75" customHeight="1" x14ac:dyDescent="0.25">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row>
    <row r="213" spans="1:26" ht="12.75" customHeight="1" x14ac:dyDescent="0.25">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row>
    <row r="214" spans="1:26" ht="12.75" customHeight="1" x14ac:dyDescent="0.25">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row>
    <row r="215" spans="1:26" ht="12.75" customHeight="1" x14ac:dyDescent="0.25">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row>
    <row r="216" spans="1:26" ht="12.75" customHeight="1" x14ac:dyDescent="0.25">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row>
    <row r="217" spans="1:26" ht="12.75" customHeight="1" x14ac:dyDescent="0.25">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row>
    <row r="218" spans="1:26" ht="12.75" customHeight="1" x14ac:dyDescent="0.25">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row>
    <row r="219" spans="1:26" ht="12.75" customHeight="1" x14ac:dyDescent="0.25">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row>
    <row r="220" spans="1:26" ht="12.75" customHeight="1" x14ac:dyDescent="0.25">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row>
  </sheetData>
  <mergeCells count="10">
    <mergeCell ref="B15:F15"/>
    <mergeCell ref="C11:C12"/>
    <mergeCell ref="C13:C14"/>
    <mergeCell ref="B1:F1"/>
    <mergeCell ref="B3:D3"/>
    <mergeCell ref="C4:C6"/>
    <mergeCell ref="C7:C8"/>
    <mergeCell ref="C9:C10"/>
    <mergeCell ref="B4:B8"/>
    <mergeCell ref="B9:B1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0"/>
  <sheetViews>
    <sheetView workbookViewId="0"/>
  </sheetViews>
  <sheetFormatPr baseColWidth="10" defaultColWidth="14.42578125" defaultRowHeight="15" customHeight="1" x14ac:dyDescent="0.25"/>
  <cols>
    <col min="1" max="6" width="9.28515625" customWidth="1"/>
    <col min="7" max="11" width="12.5703125" customWidth="1"/>
  </cols>
  <sheetData>
    <row r="2" spans="2:5" x14ac:dyDescent="0.25">
      <c r="B2" s="113" t="s">
        <v>105</v>
      </c>
      <c r="E2" s="113" t="s">
        <v>203</v>
      </c>
    </row>
    <row r="3" spans="2:5" x14ac:dyDescent="0.25">
      <c r="B3" s="113" t="s">
        <v>204</v>
      </c>
      <c r="E3" s="113" t="s">
        <v>93</v>
      </c>
    </row>
    <row r="4" spans="2:5" x14ac:dyDescent="0.25">
      <c r="B4" s="113" t="s">
        <v>205</v>
      </c>
      <c r="E4" s="113" t="s">
        <v>206</v>
      </c>
    </row>
    <row r="5" spans="2:5" x14ac:dyDescent="0.25">
      <c r="B5" s="113" t="s">
        <v>207</v>
      </c>
    </row>
    <row r="8" spans="2:5" x14ac:dyDescent="0.25">
      <c r="B8" s="113" t="s">
        <v>208</v>
      </c>
    </row>
    <row r="9" spans="2:5" x14ac:dyDescent="0.25">
      <c r="B9" s="113" t="s">
        <v>209</v>
      </c>
    </row>
    <row r="10" spans="2:5" x14ac:dyDescent="0.25">
      <c r="B10" s="113" t="s">
        <v>210</v>
      </c>
    </row>
    <row r="13" spans="2:5" x14ac:dyDescent="0.25">
      <c r="B13" s="113" t="s">
        <v>211</v>
      </c>
    </row>
    <row r="14" spans="2:5" x14ac:dyDescent="0.25">
      <c r="B14" s="113" t="s">
        <v>212</v>
      </c>
    </row>
    <row r="15" spans="2:5" x14ac:dyDescent="0.25">
      <c r="B15" s="113" t="s">
        <v>213</v>
      </c>
    </row>
    <row r="16" spans="2:5" x14ac:dyDescent="0.25">
      <c r="B16" s="113" t="s">
        <v>214</v>
      </c>
    </row>
    <row r="17" spans="2:2" x14ac:dyDescent="0.25">
      <c r="B17" s="113" t="s">
        <v>215</v>
      </c>
    </row>
    <row r="18" spans="2:2" x14ac:dyDescent="0.25">
      <c r="B18" s="113" t="s">
        <v>216</v>
      </c>
    </row>
    <row r="19" spans="2:2" x14ac:dyDescent="0.25">
      <c r="B19" s="113" t="s">
        <v>97</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workbookViewId="0"/>
  </sheetViews>
  <sheetFormatPr baseColWidth="10" defaultColWidth="14.42578125" defaultRowHeight="15" customHeight="1" x14ac:dyDescent="0.25"/>
  <cols>
    <col min="1" max="1" width="28.7109375" customWidth="1"/>
    <col min="2" max="21" width="10" customWidth="1"/>
  </cols>
  <sheetData>
    <row r="1" spans="1:21" ht="12.75" customHeight="1" x14ac:dyDescent="0.25">
      <c r="A1" s="132"/>
      <c r="B1" s="132"/>
      <c r="C1" s="132"/>
      <c r="D1" s="132"/>
      <c r="E1" s="132"/>
      <c r="F1" s="132"/>
      <c r="G1" s="132"/>
      <c r="H1" s="132"/>
      <c r="I1" s="132"/>
      <c r="J1" s="132"/>
      <c r="K1" s="132"/>
      <c r="L1" s="132"/>
      <c r="M1" s="132"/>
      <c r="N1" s="132"/>
      <c r="O1" s="132"/>
      <c r="P1" s="132"/>
      <c r="Q1" s="132"/>
      <c r="R1" s="132"/>
      <c r="S1" s="132"/>
      <c r="T1" s="132"/>
      <c r="U1" s="132"/>
    </row>
    <row r="2" spans="1:21" ht="12.75" customHeight="1" x14ac:dyDescent="0.25">
      <c r="A2" s="132"/>
      <c r="B2" s="132"/>
      <c r="C2" s="132"/>
      <c r="D2" s="132"/>
      <c r="E2" s="132"/>
      <c r="F2" s="132"/>
      <c r="G2" s="132"/>
      <c r="H2" s="132"/>
      <c r="I2" s="132"/>
      <c r="J2" s="132"/>
      <c r="K2" s="132"/>
      <c r="L2" s="132"/>
      <c r="M2" s="132"/>
      <c r="N2" s="132"/>
      <c r="O2" s="132"/>
      <c r="P2" s="132"/>
      <c r="Q2" s="132"/>
      <c r="R2" s="132"/>
      <c r="S2" s="132"/>
      <c r="T2" s="132"/>
      <c r="U2" s="132"/>
    </row>
    <row r="3" spans="1:21" ht="12.75" customHeight="1" x14ac:dyDescent="0.25">
      <c r="A3" s="133" t="s">
        <v>108</v>
      </c>
      <c r="B3" s="132"/>
      <c r="C3" s="132"/>
      <c r="D3" s="132"/>
      <c r="E3" s="132"/>
      <c r="F3" s="132"/>
      <c r="G3" s="132"/>
      <c r="H3" s="132"/>
      <c r="I3" s="132"/>
      <c r="J3" s="132"/>
      <c r="K3" s="132"/>
      <c r="L3" s="132"/>
      <c r="M3" s="132"/>
      <c r="N3" s="132"/>
      <c r="O3" s="132"/>
      <c r="P3" s="132"/>
      <c r="Q3" s="132"/>
      <c r="R3" s="132"/>
      <c r="S3" s="132"/>
      <c r="T3" s="132"/>
      <c r="U3" s="132"/>
    </row>
    <row r="4" spans="1:21" ht="12.75" customHeight="1" x14ac:dyDescent="0.25">
      <c r="A4" s="133" t="s">
        <v>100</v>
      </c>
      <c r="B4" s="132"/>
      <c r="C4" s="132"/>
      <c r="D4" s="132"/>
      <c r="E4" s="132"/>
      <c r="F4" s="132"/>
      <c r="G4" s="132"/>
      <c r="H4" s="132"/>
      <c r="I4" s="132"/>
      <c r="J4" s="132"/>
      <c r="K4" s="132"/>
      <c r="L4" s="132"/>
      <c r="M4" s="132"/>
      <c r="N4" s="132"/>
      <c r="O4" s="132"/>
      <c r="P4" s="132"/>
      <c r="Q4" s="132"/>
      <c r="R4" s="132"/>
      <c r="S4" s="132"/>
      <c r="T4" s="132"/>
      <c r="U4" s="132"/>
    </row>
    <row r="5" spans="1:21" ht="12.75" customHeight="1" x14ac:dyDescent="0.25">
      <c r="A5" s="133" t="s">
        <v>110</v>
      </c>
      <c r="B5" s="132"/>
      <c r="C5" s="132"/>
      <c r="D5" s="132"/>
      <c r="E5" s="132"/>
      <c r="F5" s="132"/>
      <c r="G5" s="132"/>
      <c r="H5" s="132"/>
      <c r="I5" s="132"/>
      <c r="J5" s="132"/>
      <c r="K5" s="132"/>
      <c r="L5" s="132"/>
      <c r="M5" s="132"/>
      <c r="N5" s="132"/>
      <c r="O5" s="132"/>
      <c r="P5" s="132"/>
      <c r="Q5" s="132"/>
      <c r="R5" s="132"/>
      <c r="S5" s="132"/>
      <c r="T5" s="132"/>
      <c r="U5" s="132"/>
    </row>
    <row r="6" spans="1:21" ht="12.75" customHeight="1" x14ac:dyDescent="0.25">
      <c r="A6" s="133" t="s">
        <v>189</v>
      </c>
      <c r="B6" s="132"/>
      <c r="C6" s="132"/>
      <c r="D6" s="132"/>
      <c r="E6" s="132"/>
      <c r="F6" s="132"/>
      <c r="G6" s="132"/>
      <c r="H6" s="132"/>
      <c r="I6" s="132"/>
      <c r="J6" s="132"/>
      <c r="K6" s="132"/>
      <c r="L6" s="132"/>
      <c r="M6" s="132"/>
      <c r="N6" s="132"/>
      <c r="O6" s="132"/>
      <c r="P6" s="132"/>
      <c r="Q6" s="132"/>
      <c r="R6" s="132"/>
      <c r="S6" s="132"/>
      <c r="T6" s="132"/>
      <c r="U6" s="132"/>
    </row>
    <row r="7" spans="1:21" ht="12.75" customHeight="1" x14ac:dyDescent="0.25">
      <c r="A7" s="133" t="s">
        <v>101</v>
      </c>
      <c r="B7" s="132"/>
      <c r="C7" s="132"/>
      <c r="D7" s="132"/>
      <c r="E7" s="132"/>
      <c r="F7" s="132"/>
      <c r="G7" s="132"/>
      <c r="H7" s="132"/>
      <c r="I7" s="132"/>
      <c r="J7" s="132"/>
      <c r="K7" s="132"/>
      <c r="L7" s="132"/>
      <c r="M7" s="132"/>
      <c r="N7" s="132"/>
      <c r="O7" s="132"/>
      <c r="P7" s="132"/>
      <c r="Q7" s="132"/>
      <c r="R7" s="132"/>
      <c r="S7" s="132"/>
      <c r="T7" s="132"/>
      <c r="U7" s="132"/>
    </row>
    <row r="8" spans="1:21" ht="12.75" customHeight="1" x14ac:dyDescent="0.25">
      <c r="A8" s="133" t="s">
        <v>102</v>
      </c>
      <c r="B8" s="132"/>
      <c r="C8" s="132"/>
      <c r="D8" s="132"/>
      <c r="E8" s="132"/>
      <c r="F8" s="132"/>
      <c r="G8" s="132"/>
      <c r="H8" s="132"/>
      <c r="I8" s="132"/>
      <c r="J8" s="132"/>
      <c r="K8" s="132"/>
      <c r="L8" s="132"/>
      <c r="M8" s="132"/>
      <c r="N8" s="132"/>
      <c r="O8" s="132"/>
      <c r="P8" s="132"/>
      <c r="Q8" s="132"/>
      <c r="R8" s="132"/>
      <c r="S8" s="132"/>
      <c r="T8" s="132"/>
      <c r="U8" s="132"/>
    </row>
    <row r="9" spans="1:21" ht="12.75" customHeight="1" x14ac:dyDescent="0.25">
      <c r="A9" s="133" t="s">
        <v>195</v>
      </c>
      <c r="B9" s="132"/>
      <c r="C9" s="132"/>
      <c r="D9" s="132"/>
      <c r="E9" s="132"/>
      <c r="F9" s="132"/>
      <c r="G9" s="132"/>
      <c r="H9" s="132"/>
      <c r="I9" s="132"/>
      <c r="J9" s="132"/>
      <c r="K9" s="132"/>
      <c r="L9" s="132"/>
      <c r="M9" s="132"/>
      <c r="N9" s="132"/>
      <c r="O9" s="132"/>
      <c r="P9" s="132"/>
      <c r="Q9" s="132"/>
      <c r="R9" s="132"/>
      <c r="S9" s="132"/>
      <c r="T9" s="132"/>
      <c r="U9" s="132"/>
    </row>
    <row r="10" spans="1:21" ht="12.75" customHeight="1" x14ac:dyDescent="0.25">
      <c r="A10" s="133" t="s">
        <v>103</v>
      </c>
      <c r="B10" s="132"/>
      <c r="C10" s="132"/>
      <c r="D10" s="132"/>
      <c r="E10" s="132"/>
      <c r="F10" s="132"/>
      <c r="G10" s="132"/>
      <c r="H10" s="132"/>
      <c r="I10" s="132"/>
      <c r="J10" s="132"/>
      <c r="K10" s="132"/>
      <c r="L10" s="132"/>
      <c r="M10" s="132"/>
      <c r="N10" s="132"/>
      <c r="O10" s="132"/>
      <c r="P10" s="132"/>
      <c r="Q10" s="132"/>
      <c r="R10" s="132"/>
      <c r="S10" s="132"/>
      <c r="T10" s="132"/>
      <c r="U10" s="132"/>
    </row>
    <row r="11" spans="1:21" ht="12.75" customHeight="1" x14ac:dyDescent="0.25">
      <c r="A11" s="133" t="s">
        <v>109</v>
      </c>
      <c r="B11" s="132"/>
      <c r="C11" s="132"/>
      <c r="D11" s="132"/>
      <c r="E11" s="132"/>
      <c r="F11" s="132"/>
      <c r="G11" s="132"/>
      <c r="H11" s="132"/>
      <c r="I11" s="132"/>
      <c r="J11" s="132"/>
      <c r="K11" s="132"/>
      <c r="L11" s="132"/>
      <c r="M11" s="132"/>
      <c r="N11" s="132"/>
      <c r="O11" s="132"/>
      <c r="P11" s="132"/>
      <c r="Q11" s="132"/>
      <c r="R11" s="132"/>
      <c r="S11" s="132"/>
      <c r="T11" s="132"/>
      <c r="U11" s="132"/>
    </row>
    <row r="12" spans="1:21" ht="12.75" customHeight="1" x14ac:dyDescent="0.25">
      <c r="A12" s="133" t="s">
        <v>217</v>
      </c>
      <c r="B12" s="132"/>
      <c r="C12" s="132"/>
      <c r="D12" s="132"/>
      <c r="E12" s="132"/>
      <c r="F12" s="132"/>
      <c r="G12" s="132"/>
      <c r="H12" s="132"/>
      <c r="I12" s="132"/>
      <c r="J12" s="132"/>
      <c r="K12" s="132"/>
      <c r="L12" s="132"/>
      <c r="M12" s="132"/>
      <c r="N12" s="132"/>
      <c r="O12" s="132"/>
      <c r="P12" s="132"/>
      <c r="Q12" s="132"/>
      <c r="R12" s="132"/>
      <c r="S12" s="132"/>
      <c r="T12" s="132"/>
      <c r="U12" s="132"/>
    </row>
    <row r="13" spans="1:21" ht="12.75" customHeight="1" x14ac:dyDescent="0.25">
      <c r="A13" s="133" t="s">
        <v>218</v>
      </c>
      <c r="B13" s="132"/>
      <c r="C13" s="132"/>
      <c r="D13" s="132"/>
      <c r="E13" s="132"/>
      <c r="F13" s="132"/>
      <c r="G13" s="132"/>
      <c r="H13" s="132"/>
      <c r="I13" s="132"/>
      <c r="J13" s="132"/>
      <c r="K13" s="132"/>
      <c r="L13" s="132"/>
      <c r="M13" s="132"/>
      <c r="N13" s="132"/>
      <c r="O13" s="132"/>
      <c r="P13" s="132"/>
      <c r="Q13" s="132"/>
      <c r="R13" s="132"/>
      <c r="S13" s="132"/>
      <c r="T13" s="132"/>
      <c r="U13" s="132"/>
    </row>
    <row r="14" spans="1:21" ht="12.75" customHeight="1" x14ac:dyDescent="0.25">
      <c r="A14" s="133" t="s">
        <v>219</v>
      </c>
      <c r="B14" s="132"/>
      <c r="C14" s="132"/>
      <c r="D14" s="132"/>
      <c r="E14" s="132"/>
      <c r="F14" s="132"/>
      <c r="G14" s="132"/>
      <c r="H14" s="132"/>
      <c r="I14" s="132"/>
      <c r="J14" s="132"/>
      <c r="K14" s="132"/>
      <c r="L14" s="132"/>
      <c r="M14" s="132"/>
      <c r="N14" s="132"/>
      <c r="O14" s="132"/>
      <c r="P14" s="132"/>
      <c r="Q14" s="132"/>
      <c r="R14" s="132"/>
      <c r="S14" s="132"/>
      <c r="T14" s="132"/>
      <c r="U14" s="132"/>
    </row>
    <row r="15" spans="1:21" ht="12.75" customHeight="1" x14ac:dyDescent="0.25">
      <c r="A15" s="132"/>
      <c r="B15" s="132"/>
      <c r="C15" s="132"/>
      <c r="D15" s="132"/>
      <c r="E15" s="132"/>
      <c r="F15" s="132"/>
      <c r="G15" s="132"/>
      <c r="H15" s="132"/>
      <c r="I15" s="132"/>
      <c r="J15" s="132"/>
      <c r="K15" s="132"/>
      <c r="L15" s="132"/>
      <c r="M15" s="132"/>
      <c r="N15" s="132"/>
      <c r="O15" s="132"/>
      <c r="P15" s="132"/>
      <c r="Q15" s="132"/>
      <c r="R15" s="132"/>
      <c r="S15" s="132"/>
      <c r="T15" s="132"/>
      <c r="U15" s="132"/>
    </row>
    <row r="16" spans="1:21" ht="12.75" customHeight="1" x14ac:dyDescent="0.25">
      <c r="A16" s="133" t="s">
        <v>220</v>
      </c>
      <c r="B16" s="132"/>
      <c r="C16" s="132"/>
      <c r="D16" s="132"/>
      <c r="E16" s="132"/>
      <c r="F16" s="132"/>
      <c r="G16" s="132"/>
      <c r="H16" s="132"/>
      <c r="I16" s="132"/>
      <c r="J16" s="132"/>
      <c r="K16" s="132"/>
      <c r="L16" s="132"/>
      <c r="M16" s="132"/>
      <c r="N16" s="132"/>
      <c r="O16" s="132"/>
      <c r="P16" s="132"/>
      <c r="Q16" s="132"/>
      <c r="R16" s="132"/>
      <c r="S16" s="132"/>
      <c r="T16" s="132"/>
      <c r="U16" s="132"/>
    </row>
    <row r="17" spans="1:21" ht="12.75" customHeight="1" x14ac:dyDescent="0.25">
      <c r="A17" s="133" t="s">
        <v>105</v>
      </c>
      <c r="B17" s="132"/>
      <c r="C17" s="132"/>
      <c r="D17" s="132"/>
      <c r="E17" s="132"/>
      <c r="F17" s="132"/>
      <c r="G17" s="132"/>
      <c r="H17" s="132"/>
      <c r="I17" s="132"/>
      <c r="J17" s="132"/>
      <c r="K17" s="132"/>
      <c r="L17" s="132"/>
      <c r="M17" s="132"/>
      <c r="N17" s="132"/>
      <c r="O17" s="132"/>
      <c r="P17" s="132"/>
      <c r="Q17" s="132"/>
      <c r="R17" s="132"/>
      <c r="S17" s="132"/>
      <c r="T17" s="132"/>
      <c r="U17" s="132"/>
    </row>
    <row r="18" spans="1:21" ht="12.75" customHeight="1" x14ac:dyDescent="0.25">
      <c r="A18" s="133" t="s">
        <v>204</v>
      </c>
      <c r="B18" s="132"/>
      <c r="C18" s="132"/>
      <c r="D18" s="132"/>
      <c r="E18" s="132"/>
      <c r="F18" s="132"/>
      <c r="G18" s="132"/>
      <c r="H18" s="132"/>
      <c r="I18" s="132"/>
      <c r="J18" s="132"/>
      <c r="K18" s="132"/>
      <c r="L18" s="132"/>
      <c r="M18" s="132"/>
      <c r="N18" s="132"/>
      <c r="O18" s="132"/>
      <c r="P18" s="132"/>
      <c r="Q18" s="132"/>
      <c r="R18" s="132"/>
      <c r="S18" s="132"/>
      <c r="T18" s="132"/>
      <c r="U18" s="132"/>
    </row>
    <row r="19" spans="1:21" ht="12.75" customHeight="1" x14ac:dyDescent="0.25">
      <c r="A19" s="132"/>
      <c r="B19" s="132"/>
      <c r="C19" s="132"/>
      <c r="D19" s="132"/>
      <c r="E19" s="132"/>
      <c r="F19" s="132"/>
      <c r="G19" s="132"/>
      <c r="H19" s="132"/>
      <c r="I19" s="132"/>
      <c r="J19" s="132"/>
      <c r="K19" s="132"/>
      <c r="L19" s="132"/>
      <c r="M19" s="132"/>
      <c r="N19" s="132"/>
      <c r="O19" s="132"/>
      <c r="P19" s="132"/>
      <c r="Q19" s="132"/>
      <c r="R19" s="132"/>
      <c r="S19" s="132"/>
      <c r="T19" s="132"/>
      <c r="U19" s="132"/>
    </row>
    <row r="20" spans="1:21" ht="12.75" customHeight="1" x14ac:dyDescent="0.25">
      <c r="A20" s="133" t="s">
        <v>209</v>
      </c>
      <c r="B20" s="132"/>
      <c r="C20" s="132"/>
      <c r="D20" s="132"/>
      <c r="E20" s="132"/>
      <c r="F20" s="132"/>
      <c r="G20" s="132"/>
      <c r="H20" s="132"/>
      <c r="I20" s="132"/>
      <c r="J20" s="132"/>
      <c r="K20" s="132"/>
      <c r="L20" s="132"/>
      <c r="M20" s="132"/>
      <c r="N20" s="132"/>
      <c r="O20" s="132"/>
      <c r="P20" s="132"/>
      <c r="Q20" s="132"/>
      <c r="R20" s="132"/>
      <c r="S20" s="132"/>
      <c r="T20" s="132"/>
      <c r="U20" s="132"/>
    </row>
    <row r="21" spans="1:21" ht="12.75" customHeight="1" x14ac:dyDescent="0.25">
      <c r="A21" s="133" t="s">
        <v>210</v>
      </c>
      <c r="B21" s="132"/>
      <c r="C21" s="132"/>
      <c r="D21" s="132"/>
      <c r="E21" s="132"/>
      <c r="F21" s="132"/>
      <c r="G21" s="132"/>
      <c r="H21" s="132"/>
      <c r="I21" s="132"/>
      <c r="J21" s="132"/>
      <c r="K21" s="132"/>
      <c r="L21" s="132"/>
      <c r="M21" s="132"/>
      <c r="N21" s="132"/>
      <c r="O21" s="132"/>
      <c r="P21" s="132"/>
      <c r="Q21" s="132"/>
      <c r="R21" s="132"/>
      <c r="S21" s="132"/>
      <c r="T21" s="132"/>
      <c r="U21" s="132"/>
    </row>
    <row r="22" spans="1:21" ht="12.75" customHeight="1" x14ac:dyDescent="0.25">
      <c r="A22" s="132"/>
      <c r="B22" s="132"/>
      <c r="C22" s="132"/>
      <c r="D22" s="132"/>
      <c r="E22" s="132"/>
      <c r="F22" s="132"/>
      <c r="G22" s="132"/>
      <c r="H22" s="132"/>
      <c r="I22" s="132"/>
      <c r="J22" s="132"/>
      <c r="K22" s="132"/>
      <c r="L22" s="132"/>
      <c r="M22" s="132"/>
      <c r="N22" s="132"/>
      <c r="O22" s="132"/>
      <c r="P22" s="132"/>
      <c r="Q22" s="132"/>
      <c r="R22" s="132"/>
      <c r="S22" s="132"/>
      <c r="T22" s="132"/>
      <c r="U22" s="132"/>
    </row>
    <row r="23" spans="1:21" ht="12.75" customHeight="1" x14ac:dyDescent="0.25">
      <c r="A23" s="132"/>
      <c r="B23" s="132"/>
      <c r="C23" s="132"/>
      <c r="D23" s="132"/>
      <c r="E23" s="132"/>
      <c r="F23" s="132"/>
      <c r="G23" s="132"/>
      <c r="H23" s="132"/>
      <c r="I23" s="132"/>
      <c r="J23" s="132"/>
      <c r="K23" s="132"/>
      <c r="L23" s="132"/>
      <c r="M23" s="132"/>
      <c r="N23" s="132"/>
      <c r="O23" s="132"/>
      <c r="P23" s="132"/>
      <c r="Q23" s="132"/>
      <c r="R23" s="132"/>
      <c r="S23" s="132"/>
      <c r="T23" s="132"/>
      <c r="U23" s="132"/>
    </row>
    <row r="24" spans="1:21" ht="12.75" customHeight="1" x14ac:dyDescent="0.25">
      <c r="A24" s="132"/>
      <c r="B24" s="132"/>
      <c r="C24" s="132"/>
      <c r="D24" s="132"/>
      <c r="E24" s="132"/>
      <c r="F24" s="132"/>
      <c r="G24" s="132"/>
      <c r="H24" s="132"/>
      <c r="I24" s="132"/>
      <c r="J24" s="132"/>
      <c r="K24" s="132"/>
      <c r="L24" s="132"/>
      <c r="M24" s="132"/>
      <c r="N24" s="132"/>
      <c r="O24" s="132"/>
      <c r="P24" s="132"/>
      <c r="Q24" s="132"/>
      <c r="R24" s="132"/>
      <c r="S24" s="132"/>
      <c r="T24" s="132"/>
      <c r="U24" s="132"/>
    </row>
    <row r="25" spans="1:21" ht="12.75" customHeight="1" x14ac:dyDescent="0.25">
      <c r="A25" s="132"/>
      <c r="B25" s="132"/>
      <c r="C25" s="132"/>
      <c r="D25" s="132"/>
      <c r="E25" s="132"/>
      <c r="F25" s="132"/>
      <c r="G25" s="132"/>
      <c r="H25" s="132"/>
      <c r="I25" s="132"/>
      <c r="J25" s="132"/>
      <c r="K25" s="132"/>
      <c r="L25" s="132"/>
      <c r="M25" s="132"/>
      <c r="N25" s="132"/>
      <c r="O25" s="132"/>
      <c r="P25" s="132"/>
      <c r="Q25" s="132"/>
      <c r="R25" s="132"/>
      <c r="S25" s="132"/>
      <c r="T25" s="132"/>
      <c r="U25" s="132"/>
    </row>
    <row r="26" spans="1:21" ht="12.75" customHeight="1" x14ac:dyDescent="0.25">
      <c r="A26" s="132"/>
      <c r="B26" s="132"/>
      <c r="C26" s="132"/>
      <c r="D26" s="132"/>
      <c r="E26" s="132"/>
      <c r="F26" s="132"/>
      <c r="G26" s="132"/>
      <c r="H26" s="132"/>
      <c r="I26" s="132"/>
      <c r="J26" s="132"/>
      <c r="K26" s="132"/>
      <c r="L26" s="132"/>
      <c r="M26" s="132"/>
      <c r="N26" s="132"/>
      <c r="O26" s="132"/>
      <c r="P26" s="132"/>
      <c r="Q26" s="132"/>
      <c r="R26" s="132"/>
      <c r="S26" s="132"/>
      <c r="T26" s="132"/>
      <c r="U26" s="132"/>
    </row>
    <row r="27" spans="1:21" ht="12.75" customHeight="1" x14ac:dyDescent="0.25">
      <c r="A27" s="132"/>
      <c r="B27" s="132"/>
      <c r="C27" s="132"/>
      <c r="D27" s="132"/>
      <c r="E27" s="132"/>
      <c r="F27" s="132"/>
      <c r="G27" s="132"/>
      <c r="H27" s="132"/>
      <c r="I27" s="132"/>
      <c r="J27" s="132"/>
      <c r="K27" s="132"/>
      <c r="L27" s="132"/>
      <c r="M27" s="132"/>
      <c r="N27" s="132"/>
      <c r="O27" s="132"/>
      <c r="P27" s="132"/>
      <c r="Q27" s="132"/>
      <c r="R27" s="132"/>
      <c r="S27" s="132"/>
      <c r="T27" s="132"/>
      <c r="U27" s="132"/>
    </row>
    <row r="28" spans="1:21" ht="12.75" customHeight="1" x14ac:dyDescent="0.25">
      <c r="A28" s="132"/>
      <c r="B28" s="132"/>
      <c r="C28" s="132"/>
      <c r="D28" s="132"/>
      <c r="E28" s="132"/>
      <c r="F28" s="132"/>
      <c r="G28" s="132"/>
      <c r="H28" s="132"/>
      <c r="I28" s="132"/>
      <c r="J28" s="132"/>
      <c r="K28" s="132"/>
      <c r="L28" s="132"/>
      <c r="M28" s="132"/>
      <c r="N28" s="132"/>
      <c r="O28" s="132"/>
      <c r="P28" s="132"/>
      <c r="Q28" s="132"/>
      <c r="R28" s="132"/>
      <c r="S28" s="132"/>
      <c r="T28" s="132"/>
      <c r="U28" s="132"/>
    </row>
    <row r="29" spans="1:21" ht="12.75" customHeight="1" x14ac:dyDescent="0.25">
      <c r="A29" s="132"/>
      <c r="B29" s="132"/>
      <c r="C29" s="132"/>
      <c r="D29" s="132"/>
      <c r="E29" s="132"/>
      <c r="F29" s="132"/>
      <c r="G29" s="132"/>
      <c r="H29" s="132"/>
      <c r="I29" s="132"/>
      <c r="J29" s="132"/>
      <c r="K29" s="132"/>
      <c r="L29" s="132"/>
      <c r="M29" s="132"/>
      <c r="N29" s="132"/>
      <c r="O29" s="132"/>
      <c r="P29" s="132"/>
      <c r="Q29" s="132"/>
      <c r="R29" s="132"/>
      <c r="S29" s="132"/>
      <c r="T29" s="132"/>
      <c r="U29" s="132"/>
    </row>
    <row r="30" spans="1:21" ht="12.75" customHeight="1" x14ac:dyDescent="0.25">
      <c r="A30" s="132"/>
      <c r="B30" s="132"/>
      <c r="C30" s="132"/>
      <c r="D30" s="132"/>
      <c r="E30" s="132"/>
      <c r="F30" s="132"/>
      <c r="G30" s="132"/>
      <c r="H30" s="132"/>
      <c r="I30" s="132"/>
      <c r="J30" s="132"/>
      <c r="K30" s="132"/>
      <c r="L30" s="132"/>
      <c r="M30" s="132"/>
      <c r="N30" s="132"/>
      <c r="O30" s="132"/>
      <c r="P30" s="132"/>
      <c r="Q30" s="132"/>
      <c r="R30" s="132"/>
      <c r="S30" s="132"/>
      <c r="T30" s="132"/>
      <c r="U30" s="132"/>
    </row>
    <row r="31" spans="1:21" ht="12.75" customHeight="1" x14ac:dyDescent="0.25">
      <c r="A31" s="132"/>
      <c r="B31" s="132"/>
      <c r="C31" s="132"/>
      <c r="D31" s="132"/>
      <c r="E31" s="132"/>
      <c r="F31" s="132"/>
      <c r="G31" s="132"/>
      <c r="H31" s="132"/>
      <c r="I31" s="132"/>
      <c r="J31" s="132"/>
      <c r="K31" s="132"/>
      <c r="L31" s="132"/>
      <c r="M31" s="132"/>
      <c r="N31" s="132"/>
      <c r="O31" s="132"/>
      <c r="P31" s="132"/>
      <c r="Q31" s="132"/>
      <c r="R31" s="132"/>
      <c r="S31" s="132"/>
      <c r="T31" s="132"/>
      <c r="U31" s="132"/>
    </row>
    <row r="32" spans="1:21" ht="12.75" customHeight="1" x14ac:dyDescent="0.25">
      <c r="A32" s="132"/>
      <c r="B32" s="132"/>
      <c r="C32" s="132"/>
      <c r="D32" s="132"/>
      <c r="E32" s="132"/>
      <c r="F32" s="132"/>
      <c r="G32" s="132"/>
      <c r="H32" s="132"/>
      <c r="I32" s="132"/>
      <c r="J32" s="132"/>
      <c r="K32" s="132"/>
      <c r="L32" s="132"/>
      <c r="M32" s="132"/>
      <c r="N32" s="132"/>
      <c r="O32" s="132"/>
      <c r="P32" s="132"/>
      <c r="Q32" s="132"/>
      <c r="R32" s="132"/>
      <c r="S32" s="132"/>
      <c r="T32" s="132"/>
      <c r="U32" s="132"/>
    </row>
    <row r="33" spans="1:21" ht="12.75" customHeight="1" x14ac:dyDescent="0.25">
      <c r="A33" s="132"/>
      <c r="B33" s="132"/>
      <c r="C33" s="132"/>
      <c r="D33" s="132"/>
      <c r="E33" s="132"/>
      <c r="F33" s="132"/>
      <c r="G33" s="132"/>
      <c r="H33" s="132"/>
      <c r="I33" s="132"/>
      <c r="J33" s="132"/>
      <c r="K33" s="132"/>
      <c r="L33" s="132"/>
      <c r="M33" s="132"/>
      <c r="N33" s="132"/>
      <c r="O33" s="132"/>
      <c r="P33" s="132"/>
      <c r="Q33" s="132"/>
      <c r="R33" s="132"/>
      <c r="S33" s="132"/>
      <c r="T33" s="132"/>
      <c r="U33" s="132"/>
    </row>
    <row r="34" spans="1:21" ht="12.75" customHeight="1" x14ac:dyDescent="0.25">
      <c r="A34" s="132"/>
      <c r="B34" s="132"/>
      <c r="C34" s="132"/>
      <c r="D34" s="132"/>
      <c r="E34" s="132"/>
      <c r="F34" s="132"/>
      <c r="G34" s="132"/>
      <c r="H34" s="132"/>
      <c r="I34" s="132"/>
      <c r="J34" s="132"/>
      <c r="K34" s="132"/>
      <c r="L34" s="132"/>
      <c r="M34" s="132"/>
      <c r="N34" s="132"/>
      <c r="O34" s="132"/>
      <c r="P34" s="132"/>
      <c r="Q34" s="132"/>
      <c r="R34" s="132"/>
      <c r="S34" s="132"/>
      <c r="T34" s="132"/>
      <c r="U34" s="132"/>
    </row>
    <row r="35" spans="1:21" ht="12.75" customHeight="1" x14ac:dyDescent="0.25">
      <c r="A35" s="132"/>
      <c r="B35" s="132"/>
      <c r="C35" s="132"/>
      <c r="D35" s="132"/>
      <c r="E35" s="132"/>
      <c r="F35" s="132"/>
      <c r="G35" s="132"/>
      <c r="H35" s="132"/>
      <c r="I35" s="132"/>
      <c r="J35" s="132"/>
      <c r="K35" s="132"/>
      <c r="L35" s="132"/>
      <c r="M35" s="132"/>
      <c r="N35" s="132"/>
      <c r="O35" s="132"/>
      <c r="P35" s="132"/>
      <c r="Q35" s="132"/>
      <c r="R35" s="132"/>
      <c r="S35" s="132"/>
      <c r="T35" s="132"/>
      <c r="U35" s="132"/>
    </row>
    <row r="36" spans="1:21" ht="12.75" customHeight="1" x14ac:dyDescent="0.25">
      <c r="A36" s="132"/>
      <c r="B36" s="132"/>
      <c r="C36" s="132"/>
      <c r="D36" s="132"/>
      <c r="E36" s="132"/>
      <c r="F36" s="132"/>
      <c r="G36" s="132"/>
      <c r="H36" s="132"/>
      <c r="I36" s="132"/>
      <c r="J36" s="132"/>
      <c r="K36" s="132"/>
      <c r="L36" s="132"/>
      <c r="M36" s="132"/>
      <c r="N36" s="132"/>
      <c r="O36" s="132"/>
      <c r="P36" s="132"/>
      <c r="Q36" s="132"/>
      <c r="R36" s="132"/>
      <c r="S36" s="132"/>
      <c r="T36" s="132"/>
      <c r="U36" s="132"/>
    </row>
    <row r="37" spans="1:21" ht="12.75" customHeight="1" x14ac:dyDescent="0.25">
      <c r="A37" s="132"/>
      <c r="B37" s="132"/>
      <c r="C37" s="132"/>
      <c r="D37" s="132"/>
      <c r="E37" s="132"/>
      <c r="F37" s="132"/>
      <c r="G37" s="132"/>
      <c r="H37" s="132"/>
      <c r="I37" s="132"/>
      <c r="J37" s="132"/>
      <c r="K37" s="132"/>
      <c r="L37" s="132"/>
      <c r="M37" s="132"/>
      <c r="N37" s="132"/>
      <c r="O37" s="132"/>
      <c r="P37" s="132"/>
      <c r="Q37" s="132"/>
      <c r="R37" s="132"/>
      <c r="S37" s="132"/>
      <c r="T37" s="132"/>
      <c r="U37" s="132"/>
    </row>
    <row r="38" spans="1:21" ht="12.75" customHeight="1" x14ac:dyDescent="0.25">
      <c r="A38" s="132"/>
      <c r="B38" s="132"/>
      <c r="C38" s="132"/>
      <c r="D38" s="132"/>
      <c r="E38" s="132"/>
      <c r="F38" s="132"/>
      <c r="G38" s="132"/>
      <c r="H38" s="132"/>
      <c r="I38" s="132"/>
      <c r="J38" s="132"/>
      <c r="K38" s="132"/>
      <c r="L38" s="132"/>
      <c r="M38" s="132"/>
      <c r="N38" s="132"/>
      <c r="O38" s="132"/>
      <c r="P38" s="132"/>
      <c r="Q38" s="132"/>
      <c r="R38" s="132"/>
      <c r="S38" s="132"/>
      <c r="T38" s="132"/>
      <c r="U38" s="132"/>
    </row>
    <row r="39" spans="1:21" ht="12.75" customHeight="1" x14ac:dyDescent="0.25">
      <c r="A39" s="132"/>
      <c r="B39" s="132"/>
      <c r="C39" s="132"/>
      <c r="D39" s="132"/>
      <c r="E39" s="132"/>
      <c r="F39" s="132"/>
      <c r="G39" s="132"/>
      <c r="H39" s="132"/>
      <c r="I39" s="132"/>
      <c r="J39" s="132"/>
      <c r="K39" s="132"/>
      <c r="L39" s="132"/>
      <c r="M39" s="132"/>
      <c r="N39" s="132"/>
      <c r="O39" s="132"/>
      <c r="P39" s="132"/>
      <c r="Q39" s="132"/>
      <c r="R39" s="132"/>
      <c r="S39" s="132"/>
      <c r="T39" s="132"/>
      <c r="U39" s="132"/>
    </row>
    <row r="40" spans="1:21" ht="12.75" customHeight="1" x14ac:dyDescent="0.25">
      <c r="A40" s="132"/>
      <c r="B40" s="132"/>
      <c r="C40" s="132"/>
      <c r="D40" s="132"/>
      <c r="E40" s="132"/>
      <c r="F40" s="132"/>
      <c r="G40" s="132"/>
      <c r="H40" s="132"/>
      <c r="I40" s="132"/>
      <c r="J40" s="132"/>
      <c r="K40" s="132"/>
      <c r="L40" s="132"/>
      <c r="M40" s="132"/>
      <c r="N40" s="132"/>
      <c r="O40" s="132"/>
      <c r="P40" s="132"/>
      <c r="Q40" s="132"/>
      <c r="R40" s="132"/>
      <c r="S40" s="132"/>
      <c r="T40" s="132"/>
      <c r="U40" s="132"/>
    </row>
    <row r="41" spans="1:21" ht="12.75" customHeight="1" x14ac:dyDescent="0.25">
      <c r="A41" s="132"/>
      <c r="B41" s="132"/>
      <c r="C41" s="132"/>
      <c r="D41" s="132"/>
      <c r="E41" s="132"/>
      <c r="F41" s="132"/>
      <c r="G41" s="132"/>
      <c r="H41" s="132"/>
      <c r="I41" s="132"/>
      <c r="J41" s="132"/>
      <c r="K41" s="132"/>
      <c r="L41" s="132"/>
      <c r="M41" s="132"/>
      <c r="N41" s="132"/>
      <c r="O41" s="132"/>
      <c r="P41" s="132"/>
      <c r="Q41" s="132"/>
      <c r="R41" s="132"/>
      <c r="S41" s="132"/>
      <c r="T41" s="132"/>
      <c r="U41" s="132"/>
    </row>
    <row r="42" spans="1:21" ht="12.75" customHeight="1" x14ac:dyDescent="0.25">
      <c r="A42" s="132"/>
      <c r="B42" s="132"/>
      <c r="C42" s="132"/>
      <c r="D42" s="132"/>
      <c r="E42" s="132"/>
      <c r="F42" s="132"/>
      <c r="G42" s="132"/>
      <c r="H42" s="132"/>
      <c r="I42" s="132"/>
      <c r="J42" s="132"/>
      <c r="K42" s="132"/>
      <c r="L42" s="132"/>
      <c r="M42" s="132"/>
      <c r="N42" s="132"/>
      <c r="O42" s="132"/>
      <c r="P42" s="132"/>
      <c r="Q42" s="132"/>
      <c r="R42" s="132"/>
      <c r="S42" s="132"/>
      <c r="T42" s="132"/>
      <c r="U42" s="132"/>
    </row>
    <row r="43" spans="1:21" ht="12.75" customHeight="1" x14ac:dyDescent="0.25">
      <c r="A43" s="132"/>
      <c r="B43" s="132"/>
      <c r="C43" s="132"/>
      <c r="D43" s="132"/>
      <c r="E43" s="132"/>
      <c r="F43" s="132"/>
      <c r="G43" s="132"/>
      <c r="H43" s="132"/>
      <c r="I43" s="132"/>
      <c r="J43" s="132"/>
      <c r="K43" s="132"/>
      <c r="L43" s="132"/>
      <c r="M43" s="132"/>
      <c r="N43" s="132"/>
      <c r="O43" s="132"/>
      <c r="P43" s="132"/>
      <c r="Q43" s="132"/>
      <c r="R43" s="132"/>
      <c r="S43" s="132"/>
      <c r="T43" s="132"/>
      <c r="U43" s="132"/>
    </row>
    <row r="44" spans="1:21" ht="12.75" customHeight="1" x14ac:dyDescent="0.25">
      <c r="A44" s="132"/>
      <c r="B44" s="132"/>
      <c r="C44" s="132"/>
      <c r="D44" s="132"/>
      <c r="E44" s="132"/>
      <c r="F44" s="132"/>
      <c r="G44" s="132"/>
      <c r="H44" s="132"/>
      <c r="I44" s="132"/>
      <c r="J44" s="132"/>
      <c r="K44" s="132"/>
      <c r="L44" s="132"/>
      <c r="M44" s="132"/>
      <c r="N44" s="132"/>
      <c r="O44" s="132"/>
      <c r="P44" s="132"/>
      <c r="Q44" s="132"/>
      <c r="R44" s="132"/>
      <c r="S44" s="132"/>
      <c r="T44" s="132"/>
      <c r="U44" s="132"/>
    </row>
    <row r="45" spans="1:21" ht="12.75" customHeight="1" x14ac:dyDescent="0.25">
      <c r="A45" s="132"/>
      <c r="B45" s="132"/>
      <c r="C45" s="132"/>
      <c r="D45" s="132"/>
      <c r="E45" s="132"/>
      <c r="F45" s="132"/>
      <c r="G45" s="132"/>
      <c r="H45" s="132"/>
      <c r="I45" s="132"/>
      <c r="J45" s="132"/>
      <c r="K45" s="132"/>
      <c r="L45" s="132"/>
      <c r="M45" s="132"/>
      <c r="N45" s="132"/>
      <c r="O45" s="132"/>
      <c r="P45" s="132"/>
      <c r="Q45" s="132"/>
      <c r="R45" s="132"/>
      <c r="S45" s="132"/>
      <c r="T45" s="132"/>
      <c r="U45" s="132"/>
    </row>
    <row r="46" spans="1:21" ht="12.75" customHeight="1" x14ac:dyDescent="0.25">
      <c r="A46" s="132"/>
      <c r="B46" s="132"/>
      <c r="C46" s="132"/>
      <c r="D46" s="132"/>
      <c r="E46" s="132"/>
      <c r="F46" s="132"/>
      <c r="G46" s="132"/>
      <c r="H46" s="132"/>
      <c r="I46" s="132"/>
      <c r="J46" s="132"/>
      <c r="K46" s="132"/>
      <c r="L46" s="132"/>
      <c r="M46" s="132"/>
      <c r="N46" s="132"/>
      <c r="O46" s="132"/>
      <c r="P46" s="132"/>
      <c r="Q46" s="132"/>
      <c r="R46" s="132"/>
      <c r="S46" s="132"/>
      <c r="T46" s="132"/>
      <c r="U46" s="132"/>
    </row>
    <row r="47" spans="1:21" ht="12.75" customHeight="1" x14ac:dyDescent="0.25">
      <c r="A47" s="132"/>
      <c r="B47" s="132"/>
      <c r="C47" s="132"/>
      <c r="D47" s="132"/>
      <c r="E47" s="132"/>
      <c r="F47" s="132"/>
      <c r="G47" s="132"/>
      <c r="H47" s="132"/>
      <c r="I47" s="132"/>
      <c r="J47" s="132"/>
      <c r="K47" s="132"/>
      <c r="L47" s="132"/>
      <c r="M47" s="132"/>
      <c r="N47" s="132"/>
      <c r="O47" s="132"/>
      <c r="P47" s="132"/>
      <c r="Q47" s="132"/>
      <c r="R47" s="132"/>
      <c r="S47" s="132"/>
      <c r="T47" s="132"/>
      <c r="U47" s="132"/>
    </row>
    <row r="48" spans="1:21" ht="12.75" customHeight="1" x14ac:dyDescent="0.25">
      <c r="A48" s="132"/>
      <c r="B48" s="132"/>
      <c r="C48" s="132"/>
      <c r="D48" s="132"/>
      <c r="E48" s="132"/>
      <c r="F48" s="132"/>
      <c r="G48" s="132"/>
      <c r="H48" s="132"/>
      <c r="I48" s="132"/>
      <c r="J48" s="132"/>
      <c r="K48" s="132"/>
      <c r="L48" s="132"/>
      <c r="M48" s="132"/>
      <c r="N48" s="132"/>
      <c r="O48" s="132"/>
      <c r="P48" s="132"/>
      <c r="Q48" s="132"/>
      <c r="R48" s="132"/>
      <c r="S48" s="132"/>
      <c r="T48" s="132"/>
      <c r="U48" s="132"/>
    </row>
    <row r="49" spans="1:21" ht="12.75" customHeight="1" x14ac:dyDescent="0.25">
      <c r="A49" s="132"/>
      <c r="B49" s="132"/>
      <c r="C49" s="132"/>
      <c r="D49" s="132"/>
      <c r="E49" s="132"/>
      <c r="F49" s="132"/>
      <c r="G49" s="132"/>
      <c r="H49" s="132"/>
      <c r="I49" s="132"/>
      <c r="J49" s="132"/>
      <c r="K49" s="132"/>
      <c r="L49" s="132"/>
      <c r="M49" s="132"/>
      <c r="N49" s="132"/>
      <c r="O49" s="132"/>
      <c r="P49" s="132"/>
      <c r="Q49" s="132"/>
      <c r="R49" s="132"/>
      <c r="S49" s="132"/>
      <c r="T49" s="132"/>
      <c r="U49" s="132"/>
    </row>
    <row r="50" spans="1:21" ht="12.75" customHeight="1" x14ac:dyDescent="0.25">
      <c r="A50" s="132"/>
      <c r="B50" s="132"/>
      <c r="C50" s="132"/>
      <c r="D50" s="132"/>
      <c r="E50" s="132"/>
      <c r="F50" s="132"/>
      <c r="G50" s="132"/>
      <c r="H50" s="132"/>
      <c r="I50" s="132"/>
      <c r="J50" s="132"/>
      <c r="K50" s="132"/>
      <c r="L50" s="132"/>
      <c r="M50" s="132"/>
      <c r="N50" s="132"/>
      <c r="O50" s="132"/>
      <c r="P50" s="132"/>
      <c r="Q50" s="132"/>
      <c r="R50" s="132"/>
      <c r="S50" s="132"/>
      <c r="T50" s="132"/>
      <c r="U50" s="132"/>
    </row>
    <row r="51" spans="1:21" ht="12.75" customHeight="1" x14ac:dyDescent="0.25">
      <c r="A51" s="132"/>
      <c r="B51" s="132"/>
      <c r="C51" s="132"/>
      <c r="D51" s="132"/>
      <c r="E51" s="132"/>
      <c r="F51" s="132"/>
      <c r="G51" s="132"/>
      <c r="H51" s="132"/>
      <c r="I51" s="132"/>
      <c r="J51" s="132"/>
      <c r="K51" s="132"/>
      <c r="L51" s="132"/>
      <c r="M51" s="132"/>
      <c r="N51" s="132"/>
      <c r="O51" s="132"/>
      <c r="P51" s="132"/>
      <c r="Q51" s="132"/>
      <c r="R51" s="132"/>
      <c r="S51" s="132"/>
      <c r="T51" s="132"/>
      <c r="U51" s="132"/>
    </row>
    <row r="52" spans="1:21" ht="12.75" customHeight="1" x14ac:dyDescent="0.25">
      <c r="A52" s="132"/>
      <c r="B52" s="132"/>
      <c r="C52" s="132"/>
      <c r="D52" s="132"/>
      <c r="E52" s="132"/>
      <c r="F52" s="132"/>
      <c r="G52" s="132"/>
      <c r="H52" s="132"/>
      <c r="I52" s="132"/>
      <c r="J52" s="132"/>
      <c r="K52" s="132"/>
      <c r="L52" s="132"/>
      <c r="M52" s="132"/>
      <c r="N52" s="132"/>
      <c r="O52" s="132"/>
      <c r="P52" s="132"/>
      <c r="Q52" s="132"/>
      <c r="R52" s="132"/>
      <c r="S52" s="132"/>
      <c r="T52" s="132"/>
      <c r="U52" s="132"/>
    </row>
    <row r="53" spans="1:21" ht="12.75" customHeight="1" x14ac:dyDescent="0.25">
      <c r="A53" s="132"/>
      <c r="B53" s="132"/>
      <c r="C53" s="132"/>
      <c r="D53" s="132"/>
      <c r="E53" s="132"/>
      <c r="F53" s="132"/>
      <c r="G53" s="132"/>
      <c r="H53" s="132"/>
      <c r="I53" s="132"/>
      <c r="J53" s="132"/>
      <c r="K53" s="132"/>
      <c r="L53" s="132"/>
      <c r="M53" s="132"/>
      <c r="N53" s="132"/>
      <c r="O53" s="132"/>
      <c r="P53" s="132"/>
      <c r="Q53" s="132"/>
      <c r="R53" s="132"/>
      <c r="S53" s="132"/>
      <c r="T53" s="132"/>
      <c r="U53" s="132"/>
    </row>
    <row r="54" spans="1:21" ht="12.75" customHeight="1" x14ac:dyDescent="0.25">
      <c r="A54" s="132"/>
      <c r="B54" s="132"/>
      <c r="C54" s="132"/>
      <c r="D54" s="132"/>
      <c r="E54" s="132"/>
      <c r="F54" s="132"/>
      <c r="G54" s="132"/>
      <c r="H54" s="132"/>
      <c r="I54" s="132"/>
      <c r="J54" s="132"/>
      <c r="K54" s="132"/>
      <c r="L54" s="132"/>
      <c r="M54" s="132"/>
      <c r="N54" s="132"/>
      <c r="O54" s="132"/>
      <c r="P54" s="132"/>
      <c r="Q54" s="132"/>
      <c r="R54" s="132"/>
      <c r="S54" s="132"/>
      <c r="T54" s="132"/>
      <c r="U54" s="132"/>
    </row>
    <row r="55" spans="1:21" ht="12.75" customHeight="1" x14ac:dyDescent="0.25">
      <c r="A55" s="132"/>
      <c r="B55" s="132"/>
      <c r="C55" s="132"/>
      <c r="D55" s="132"/>
      <c r="E55" s="132"/>
      <c r="F55" s="132"/>
      <c r="G55" s="132"/>
      <c r="H55" s="132"/>
      <c r="I55" s="132"/>
      <c r="J55" s="132"/>
      <c r="K55" s="132"/>
      <c r="L55" s="132"/>
      <c r="M55" s="132"/>
      <c r="N55" s="132"/>
      <c r="O55" s="132"/>
      <c r="P55" s="132"/>
      <c r="Q55" s="132"/>
      <c r="R55" s="132"/>
      <c r="S55" s="132"/>
      <c r="T55" s="132"/>
      <c r="U55" s="132"/>
    </row>
    <row r="56" spans="1:21" ht="12.75" customHeight="1" x14ac:dyDescent="0.25">
      <c r="A56" s="132"/>
      <c r="B56" s="132"/>
      <c r="C56" s="132"/>
      <c r="D56" s="132"/>
      <c r="E56" s="132"/>
      <c r="F56" s="132"/>
      <c r="G56" s="132"/>
      <c r="H56" s="132"/>
      <c r="I56" s="132"/>
      <c r="J56" s="132"/>
      <c r="K56" s="132"/>
      <c r="L56" s="132"/>
      <c r="M56" s="132"/>
      <c r="N56" s="132"/>
      <c r="O56" s="132"/>
      <c r="P56" s="132"/>
      <c r="Q56" s="132"/>
      <c r="R56" s="132"/>
      <c r="S56" s="132"/>
      <c r="T56" s="132"/>
      <c r="U56" s="132"/>
    </row>
    <row r="57" spans="1:21" ht="12.75" customHeight="1" x14ac:dyDescent="0.25">
      <c r="A57" s="132"/>
      <c r="B57" s="132"/>
      <c r="C57" s="132"/>
      <c r="D57" s="132"/>
      <c r="E57" s="132"/>
      <c r="F57" s="132"/>
      <c r="G57" s="132"/>
      <c r="H57" s="132"/>
      <c r="I57" s="132"/>
      <c r="J57" s="132"/>
      <c r="K57" s="132"/>
      <c r="L57" s="132"/>
      <c r="M57" s="132"/>
      <c r="N57" s="132"/>
      <c r="O57" s="132"/>
      <c r="P57" s="132"/>
      <c r="Q57" s="132"/>
      <c r="R57" s="132"/>
      <c r="S57" s="132"/>
      <c r="T57" s="132"/>
      <c r="U57" s="132"/>
    </row>
    <row r="58" spans="1:21" ht="12.75" customHeight="1" x14ac:dyDescent="0.25">
      <c r="A58" s="132"/>
      <c r="B58" s="132"/>
      <c r="C58" s="132"/>
      <c r="D58" s="132"/>
      <c r="E58" s="132"/>
      <c r="F58" s="132"/>
      <c r="G58" s="132"/>
      <c r="H58" s="132"/>
      <c r="I58" s="132"/>
      <c r="J58" s="132"/>
      <c r="K58" s="132"/>
      <c r="L58" s="132"/>
      <c r="M58" s="132"/>
      <c r="N58" s="132"/>
      <c r="O58" s="132"/>
      <c r="P58" s="132"/>
      <c r="Q58" s="132"/>
      <c r="R58" s="132"/>
      <c r="S58" s="132"/>
      <c r="T58" s="132"/>
      <c r="U58" s="132"/>
    </row>
    <row r="59" spans="1:21" ht="12.75" customHeight="1" x14ac:dyDescent="0.25">
      <c r="A59" s="132"/>
      <c r="B59" s="132"/>
      <c r="C59" s="132"/>
      <c r="D59" s="132"/>
      <c r="E59" s="132"/>
      <c r="F59" s="132"/>
      <c r="G59" s="132"/>
      <c r="H59" s="132"/>
      <c r="I59" s="132"/>
      <c r="J59" s="132"/>
      <c r="K59" s="132"/>
      <c r="L59" s="132"/>
      <c r="M59" s="132"/>
      <c r="N59" s="132"/>
      <c r="O59" s="132"/>
      <c r="P59" s="132"/>
      <c r="Q59" s="132"/>
      <c r="R59" s="132"/>
      <c r="S59" s="132"/>
      <c r="T59" s="132"/>
      <c r="U59" s="132"/>
    </row>
    <row r="60" spans="1:21" ht="12.75" customHeight="1" x14ac:dyDescent="0.25">
      <c r="A60" s="132"/>
      <c r="B60" s="132"/>
      <c r="C60" s="132"/>
      <c r="D60" s="132"/>
      <c r="E60" s="132"/>
      <c r="F60" s="132"/>
      <c r="G60" s="132"/>
      <c r="H60" s="132"/>
      <c r="I60" s="132"/>
      <c r="J60" s="132"/>
      <c r="K60" s="132"/>
      <c r="L60" s="132"/>
      <c r="M60" s="132"/>
      <c r="N60" s="132"/>
      <c r="O60" s="132"/>
      <c r="P60" s="132"/>
      <c r="Q60" s="132"/>
      <c r="R60" s="132"/>
      <c r="S60" s="132"/>
      <c r="T60" s="132"/>
      <c r="U60" s="132"/>
    </row>
    <row r="61" spans="1:21" ht="12.75" customHeight="1" x14ac:dyDescent="0.25">
      <c r="A61" s="132"/>
      <c r="B61" s="132"/>
      <c r="C61" s="132"/>
      <c r="D61" s="132"/>
      <c r="E61" s="132"/>
      <c r="F61" s="132"/>
      <c r="G61" s="132"/>
      <c r="H61" s="132"/>
      <c r="I61" s="132"/>
      <c r="J61" s="132"/>
      <c r="K61" s="132"/>
      <c r="L61" s="132"/>
      <c r="M61" s="132"/>
      <c r="N61" s="132"/>
      <c r="O61" s="132"/>
      <c r="P61" s="132"/>
      <c r="Q61" s="132"/>
      <c r="R61" s="132"/>
      <c r="S61" s="132"/>
      <c r="T61" s="132"/>
      <c r="U61" s="132"/>
    </row>
    <row r="62" spans="1:21" ht="12.75" customHeight="1" x14ac:dyDescent="0.25">
      <c r="A62" s="132"/>
      <c r="B62" s="132"/>
      <c r="C62" s="132"/>
      <c r="D62" s="132"/>
      <c r="E62" s="132"/>
      <c r="F62" s="132"/>
      <c r="G62" s="132"/>
      <c r="H62" s="132"/>
      <c r="I62" s="132"/>
      <c r="J62" s="132"/>
      <c r="K62" s="132"/>
      <c r="L62" s="132"/>
      <c r="M62" s="132"/>
      <c r="N62" s="132"/>
      <c r="O62" s="132"/>
      <c r="P62" s="132"/>
      <c r="Q62" s="132"/>
      <c r="R62" s="132"/>
      <c r="S62" s="132"/>
      <c r="T62" s="132"/>
      <c r="U62" s="132"/>
    </row>
    <row r="63" spans="1:21" ht="12.75" customHeight="1" x14ac:dyDescent="0.25">
      <c r="A63" s="132"/>
      <c r="B63" s="132"/>
      <c r="C63" s="132"/>
      <c r="D63" s="132"/>
      <c r="E63" s="132"/>
      <c r="F63" s="132"/>
      <c r="G63" s="132"/>
      <c r="H63" s="132"/>
      <c r="I63" s="132"/>
      <c r="J63" s="132"/>
      <c r="K63" s="132"/>
      <c r="L63" s="132"/>
      <c r="M63" s="132"/>
      <c r="N63" s="132"/>
      <c r="O63" s="132"/>
      <c r="P63" s="132"/>
      <c r="Q63" s="132"/>
      <c r="R63" s="132"/>
      <c r="S63" s="132"/>
      <c r="T63" s="132"/>
      <c r="U63" s="132"/>
    </row>
    <row r="64" spans="1:21" ht="12.75" customHeight="1" x14ac:dyDescent="0.25">
      <c r="A64" s="132"/>
      <c r="B64" s="132"/>
      <c r="C64" s="132"/>
      <c r="D64" s="132"/>
      <c r="E64" s="132"/>
      <c r="F64" s="132"/>
      <c r="G64" s="132"/>
      <c r="H64" s="132"/>
      <c r="I64" s="132"/>
      <c r="J64" s="132"/>
      <c r="K64" s="132"/>
      <c r="L64" s="132"/>
      <c r="M64" s="132"/>
      <c r="N64" s="132"/>
      <c r="O64" s="132"/>
      <c r="P64" s="132"/>
      <c r="Q64" s="132"/>
      <c r="R64" s="132"/>
      <c r="S64" s="132"/>
      <c r="T64" s="132"/>
      <c r="U64" s="132"/>
    </row>
    <row r="65" spans="1:21" ht="12.75" customHeight="1" x14ac:dyDescent="0.25">
      <c r="A65" s="132"/>
      <c r="B65" s="132"/>
      <c r="C65" s="132"/>
      <c r="D65" s="132"/>
      <c r="E65" s="132"/>
      <c r="F65" s="132"/>
      <c r="G65" s="132"/>
      <c r="H65" s="132"/>
      <c r="I65" s="132"/>
      <c r="J65" s="132"/>
      <c r="K65" s="132"/>
      <c r="L65" s="132"/>
      <c r="M65" s="132"/>
      <c r="N65" s="132"/>
      <c r="O65" s="132"/>
      <c r="P65" s="132"/>
      <c r="Q65" s="132"/>
      <c r="R65" s="132"/>
      <c r="S65" s="132"/>
      <c r="T65" s="132"/>
      <c r="U65" s="132"/>
    </row>
    <row r="66" spans="1:21" ht="12.75" customHeight="1" x14ac:dyDescent="0.25">
      <c r="A66" s="132"/>
      <c r="B66" s="132"/>
      <c r="C66" s="132"/>
      <c r="D66" s="132"/>
      <c r="E66" s="132"/>
      <c r="F66" s="132"/>
      <c r="G66" s="132"/>
      <c r="H66" s="132"/>
      <c r="I66" s="132"/>
      <c r="J66" s="132"/>
      <c r="K66" s="132"/>
      <c r="L66" s="132"/>
      <c r="M66" s="132"/>
      <c r="N66" s="132"/>
      <c r="O66" s="132"/>
      <c r="P66" s="132"/>
      <c r="Q66" s="132"/>
      <c r="R66" s="132"/>
      <c r="S66" s="132"/>
      <c r="T66" s="132"/>
      <c r="U66" s="132"/>
    </row>
    <row r="67" spans="1:21" ht="12.75" customHeight="1" x14ac:dyDescent="0.25">
      <c r="A67" s="132"/>
      <c r="B67" s="132"/>
      <c r="C67" s="132"/>
      <c r="D67" s="132"/>
      <c r="E67" s="132"/>
      <c r="F67" s="132"/>
      <c r="G67" s="132"/>
      <c r="H67" s="132"/>
      <c r="I67" s="132"/>
      <c r="J67" s="132"/>
      <c r="K67" s="132"/>
      <c r="L67" s="132"/>
      <c r="M67" s="132"/>
      <c r="N67" s="132"/>
      <c r="O67" s="132"/>
      <c r="P67" s="132"/>
      <c r="Q67" s="132"/>
      <c r="R67" s="132"/>
      <c r="S67" s="132"/>
      <c r="T67" s="132"/>
      <c r="U67" s="132"/>
    </row>
    <row r="68" spans="1:21" ht="12.75" customHeight="1" x14ac:dyDescent="0.25">
      <c r="A68" s="132"/>
      <c r="B68" s="132"/>
      <c r="C68" s="132"/>
      <c r="D68" s="132"/>
      <c r="E68" s="132"/>
      <c r="F68" s="132"/>
      <c r="G68" s="132"/>
      <c r="H68" s="132"/>
      <c r="I68" s="132"/>
      <c r="J68" s="132"/>
      <c r="K68" s="132"/>
      <c r="L68" s="132"/>
      <c r="M68" s="132"/>
      <c r="N68" s="132"/>
      <c r="O68" s="132"/>
      <c r="P68" s="132"/>
      <c r="Q68" s="132"/>
      <c r="R68" s="132"/>
      <c r="S68" s="132"/>
      <c r="T68" s="132"/>
      <c r="U68" s="132"/>
    </row>
    <row r="69" spans="1:21" ht="12.75" customHeight="1" x14ac:dyDescent="0.25">
      <c r="A69" s="132"/>
      <c r="B69" s="132"/>
      <c r="C69" s="132"/>
      <c r="D69" s="132"/>
      <c r="E69" s="132"/>
      <c r="F69" s="132"/>
      <c r="G69" s="132"/>
      <c r="H69" s="132"/>
      <c r="I69" s="132"/>
      <c r="J69" s="132"/>
      <c r="K69" s="132"/>
      <c r="L69" s="132"/>
      <c r="M69" s="132"/>
      <c r="N69" s="132"/>
      <c r="O69" s="132"/>
      <c r="P69" s="132"/>
      <c r="Q69" s="132"/>
      <c r="R69" s="132"/>
      <c r="S69" s="132"/>
      <c r="T69" s="132"/>
      <c r="U69" s="132"/>
    </row>
    <row r="70" spans="1:21" ht="12.75" customHeight="1" x14ac:dyDescent="0.25">
      <c r="A70" s="132"/>
      <c r="B70" s="132"/>
      <c r="C70" s="132"/>
      <c r="D70" s="132"/>
      <c r="E70" s="132"/>
      <c r="F70" s="132"/>
      <c r="G70" s="132"/>
      <c r="H70" s="132"/>
      <c r="I70" s="132"/>
      <c r="J70" s="132"/>
      <c r="K70" s="132"/>
      <c r="L70" s="132"/>
      <c r="M70" s="132"/>
      <c r="N70" s="132"/>
      <c r="O70" s="132"/>
      <c r="P70" s="132"/>
      <c r="Q70" s="132"/>
      <c r="R70" s="132"/>
      <c r="S70" s="132"/>
      <c r="T70" s="132"/>
      <c r="U70" s="132"/>
    </row>
    <row r="71" spans="1:21" ht="12.75" customHeight="1" x14ac:dyDescent="0.25">
      <c r="A71" s="132"/>
      <c r="B71" s="132"/>
      <c r="C71" s="132"/>
      <c r="D71" s="132"/>
      <c r="E71" s="132"/>
      <c r="F71" s="132"/>
      <c r="G71" s="132"/>
      <c r="H71" s="132"/>
      <c r="I71" s="132"/>
      <c r="J71" s="132"/>
      <c r="K71" s="132"/>
      <c r="L71" s="132"/>
      <c r="M71" s="132"/>
      <c r="N71" s="132"/>
      <c r="O71" s="132"/>
      <c r="P71" s="132"/>
      <c r="Q71" s="132"/>
      <c r="R71" s="132"/>
      <c r="S71" s="132"/>
      <c r="T71" s="132"/>
      <c r="U71" s="132"/>
    </row>
    <row r="72" spans="1:21" ht="12.75" customHeight="1" x14ac:dyDescent="0.25">
      <c r="A72" s="132"/>
      <c r="B72" s="132"/>
      <c r="C72" s="132"/>
      <c r="D72" s="132"/>
      <c r="E72" s="132"/>
      <c r="F72" s="132"/>
      <c r="G72" s="132"/>
      <c r="H72" s="132"/>
      <c r="I72" s="132"/>
      <c r="J72" s="132"/>
      <c r="K72" s="132"/>
      <c r="L72" s="132"/>
      <c r="M72" s="132"/>
      <c r="N72" s="132"/>
      <c r="O72" s="132"/>
      <c r="P72" s="132"/>
      <c r="Q72" s="132"/>
      <c r="R72" s="132"/>
      <c r="S72" s="132"/>
      <c r="T72" s="132"/>
      <c r="U72" s="132"/>
    </row>
    <row r="73" spans="1:21" ht="12.75" customHeight="1" x14ac:dyDescent="0.25">
      <c r="A73" s="132"/>
      <c r="B73" s="132"/>
      <c r="C73" s="132"/>
      <c r="D73" s="132"/>
      <c r="E73" s="132"/>
      <c r="F73" s="132"/>
      <c r="G73" s="132"/>
      <c r="H73" s="132"/>
      <c r="I73" s="132"/>
      <c r="J73" s="132"/>
      <c r="K73" s="132"/>
      <c r="L73" s="132"/>
      <c r="M73" s="132"/>
      <c r="N73" s="132"/>
      <c r="O73" s="132"/>
      <c r="P73" s="132"/>
      <c r="Q73" s="132"/>
      <c r="R73" s="132"/>
      <c r="S73" s="132"/>
      <c r="T73" s="132"/>
      <c r="U73" s="132"/>
    </row>
    <row r="74" spans="1:21" ht="12.75" customHeight="1" x14ac:dyDescent="0.25">
      <c r="A74" s="132"/>
      <c r="B74" s="132"/>
      <c r="C74" s="132"/>
      <c r="D74" s="132"/>
      <c r="E74" s="132"/>
      <c r="F74" s="132"/>
      <c r="G74" s="132"/>
      <c r="H74" s="132"/>
      <c r="I74" s="132"/>
      <c r="J74" s="132"/>
      <c r="K74" s="132"/>
      <c r="L74" s="132"/>
      <c r="M74" s="132"/>
      <c r="N74" s="132"/>
      <c r="O74" s="132"/>
      <c r="P74" s="132"/>
      <c r="Q74" s="132"/>
      <c r="R74" s="132"/>
      <c r="S74" s="132"/>
      <c r="T74" s="132"/>
      <c r="U74" s="132"/>
    </row>
    <row r="75" spans="1:21" ht="12.75" customHeight="1" x14ac:dyDescent="0.25">
      <c r="A75" s="132"/>
      <c r="B75" s="132"/>
      <c r="C75" s="132"/>
      <c r="D75" s="132"/>
      <c r="E75" s="132"/>
      <c r="F75" s="132"/>
      <c r="G75" s="132"/>
      <c r="H75" s="132"/>
      <c r="I75" s="132"/>
      <c r="J75" s="132"/>
      <c r="K75" s="132"/>
      <c r="L75" s="132"/>
      <c r="M75" s="132"/>
      <c r="N75" s="132"/>
      <c r="O75" s="132"/>
      <c r="P75" s="132"/>
      <c r="Q75" s="132"/>
      <c r="R75" s="132"/>
      <c r="S75" s="132"/>
      <c r="T75" s="132"/>
      <c r="U75" s="132"/>
    </row>
    <row r="76" spans="1:21" ht="12.75" customHeight="1" x14ac:dyDescent="0.25">
      <c r="A76" s="132"/>
      <c r="B76" s="132"/>
      <c r="C76" s="132"/>
      <c r="D76" s="132"/>
      <c r="E76" s="132"/>
      <c r="F76" s="132"/>
      <c r="G76" s="132"/>
      <c r="H76" s="132"/>
      <c r="I76" s="132"/>
      <c r="J76" s="132"/>
      <c r="K76" s="132"/>
      <c r="L76" s="132"/>
      <c r="M76" s="132"/>
      <c r="N76" s="132"/>
      <c r="O76" s="132"/>
      <c r="P76" s="132"/>
      <c r="Q76" s="132"/>
      <c r="R76" s="132"/>
      <c r="S76" s="132"/>
      <c r="T76" s="132"/>
      <c r="U76" s="132"/>
    </row>
    <row r="77" spans="1:21" ht="12.75" customHeight="1" x14ac:dyDescent="0.25">
      <c r="A77" s="132"/>
      <c r="B77" s="132"/>
      <c r="C77" s="132"/>
      <c r="D77" s="132"/>
      <c r="E77" s="132"/>
      <c r="F77" s="132"/>
      <c r="G77" s="132"/>
      <c r="H77" s="132"/>
      <c r="I77" s="132"/>
      <c r="J77" s="132"/>
      <c r="K77" s="132"/>
      <c r="L77" s="132"/>
      <c r="M77" s="132"/>
      <c r="N77" s="132"/>
      <c r="O77" s="132"/>
      <c r="P77" s="132"/>
      <c r="Q77" s="132"/>
      <c r="R77" s="132"/>
      <c r="S77" s="132"/>
      <c r="T77" s="132"/>
      <c r="U77" s="132"/>
    </row>
    <row r="78" spans="1:21" ht="12.75" customHeight="1" x14ac:dyDescent="0.25">
      <c r="A78" s="132"/>
      <c r="B78" s="132"/>
      <c r="C78" s="132"/>
      <c r="D78" s="132"/>
      <c r="E78" s="132"/>
      <c r="F78" s="132"/>
      <c r="G78" s="132"/>
      <c r="H78" s="132"/>
      <c r="I78" s="132"/>
      <c r="J78" s="132"/>
      <c r="K78" s="132"/>
      <c r="L78" s="132"/>
      <c r="M78" s="132"/>
      <c r="N78" s="132"/>
      <c r="O78" s="132"/>
      <c r="P78" s="132"/>
      <c r="Q78" s="132"/>
      <c r="R78" s="132"/>
      <c r="S78" s="132"/>
      <c r="T78" s="132"/>
      <c r="U78" s="132"/>
    </row>
    <row r="79" spans="1:21" ht="12.75" customHeight="1" x14ac:dyDescent="0.25">
      <c r="A79" s="132"/>
      <c r="B79" s="132"/>
      <c r="C79" s="132"/>
      <c r="D79" s="132"/>
      <c r="E79" s="132"/>
      <c r="F79" s="132"/>
      <c r="G79" s="132"/>
      <c r="H79" s="132"/>
      <c r="I79" s="132"/>
      <c r="J79" s="132"/>
      <c r="K79" s="132"/>
      <c r="L79" s="132"/>
      <c r="M79" s="132"/>
      <c r="N79" s="132"/>
      <c r="O79" s="132"/>
      <c r="P79" s="132"/>
      <c r="Q79" s="132"/>
      <c r="R79" s="132"/>
      <c r="S79" s="132"/>
      <c r="T79" s="132"/>
      <c r="U79" s="132"/>
    </row>
    <row r="80" spans="1:21" ht="12.75" customHeight="1" x14ac:dyDescent="0.25">
      <c r="A80" s="132"/>
      <c r="B80" s="132"/>
      <c r="C80" s="132"/>
      <c r="D80" s="132"/>
      <c r="E80" s="132"/>
      <c r="F80" s="132"/>
      <c r="G80" s="132"/>
      <c r="H80" s="132"/>
      <c r="I80" s="132"/>
      <c r="J80" s="132"/>
      <c r="K80" s="132"/>
      <c r="L80" s="132"/>
      <c r="M80" s="132"/>
      <c r="N80" s="132"/>
      <c r="O80" s="132"/>
      <c r="P80" s="132"/>
      <c r="Q80" s="132"/>
      <c r="R80" s="132"/>
      <c r="S80" s="132"/>
      <c r="T80" s="132"/>
      <c r="U80" s="132"/>
    </row>
    <row r="81" spans="1:21" ht="12.75" customHeight="1" x14ac:dyDescent="0.25">
      <c r="A81" s="132"/>
      <c r="B81" s="132"/>
      <c r="C81" s="132"/>
      <c r="D81" s="132"/>
      <c r="E81" s="132"/>
      <c r="F81" s="132"/>
      <c r="G81" s="132"/>
      <c r="H81" s="132"/>
      <c r="I81" s="132"/>
      <c r="J81" s="132"/>
      <c r="K81" s="132"/>
      <c r="L81" s="132"/>
      <c r="M81" s="132"/>
      <c r="N81" s="132"/>
      <c r="O81" s="132"/>
      <c r="P81" s="132"/>
      <c r="Q81" s="132"/>
      <c r="R81" s="132"/>
      <c r="S81" s="132"/>
      <c r="T81" s="132"/>
      <c r="U81" s="132"/>
    </row>
    <row r="82" spans="1:21" ht="12.75" customHeight="1" x14ac:dyDescent="0.25">
      <c r="A82" s="132"/>
      <c r="B82" s="132"/>
      <c r="C82" s="132"/>
      <c r="D82" s="132"/>
      <c r="E82" s="132"/>
      <c r="F82" s="132"/>
      <c r="G82" s="132"/>
      <c r="H82" s="132"/>
      <c r="I82" s="132"/>
      <c r="J82" s="132"/>
      <c r="K82" s="132"/>
      <c r="L82" s="132"/>
      <c r="M82" s="132"/>
      <c r="N82" s="132"/>
      <c r="O82" s="132"/>
      <c r="P82" s="132"/>
      <c r="Q82" s="132"/>
      <c r="R82" s="132"/>
      <c r="S82" s="132"/>
      <c r="T82" s="132"/>
      <c r="U82" s="132"/>
    </row>
    <row r="83" spans="1:21" ht="12.75" customHeight="1" x14ac:dyDescent="0.25">
      <c r="A83" s="132"/>
      <c r="B83" s="132"/>
      <c r="C83" s="132"/>
      <c r="D83" s="132"/>
      <c r="E83" s="132"/>
      <c r="F83" s="132"/>
      <c r="G83" s="132"/>
      <c r="H83" s="132"/>
      <c r="I83" s="132"/>
      <c r="J83" s="132"/>
      <c r="K83" s="132"/>
      <c r="L83" s="132"/>
      <c r="M83" s="132"/>
      <c r="N83" s="132"/>
      <c r="O83" s="132"/>
      <c r="P83" s="132"/>
      <c r="Q83" s="132"/>
      <c r="R83" s="132"/>
      <c r="S83" s="132"/>
      <c r="T83" s="132"/>
      <c r="U83" s="132"/>
    </row>
    <row r="84" spans="1:21" ht="12.75" customHeight="1" x14ac:dyDescent="0.25">
      <c r="A84" s="132"/>
      <c r="B84" s="132"/>
      <c r="C84" s="132"/>
      <c r="D84" s="132"/>
      <c r="E84" s="132"/>
      <c r="F84" s="132"/>
      <c r="G84" s="132"/>
      <c r="H84" s="132"/>
      <c r="I84" s="132"/>
      <c r="J84" s="132"/>
      <c r="K84" s="132"/>
      <c r="L84" s="132"/>
      <c r="M84" s="132"/>
      <c r="N84" s="132"/>
      <c r="O84" s="132"/>
      <c r="P84" s="132"/>
      <c r="Q84" s="132"/>
      <c r="R84" s="132"/>
      <c r="S84" s="132"/>
      <c r="T84" s="132"/>
      <c r="U84" s="132"/>
    </row>
    <row r="85" spans="1:21" ht="12.75" customHeight="1" x14ac:dyDescent="0.25">
      <c r="A85" s="132"/>
      <c r="B85" s="132"/>
      <c r="C85" s="132"/>
      <c r="D85" s="132"/>
      <c r="E85" s="132"/>
      <c r="F85" s="132"/>
      <c r="G85" s="132"/>
      <c r="H85" s="132"/>
      <c r="I85" s="132"/>
      <c r="J85" s="132"/>
      <c r="K85" s="132"/>
      <c r="L85" s="132"/>
      <c r="M85" s="132"/>
      <c r="N85" s="132"/>
      <c r="O85" s="132"/>
      <c r="P85" s="132"/>
      <c r="Q85" s="132"/>
      <c r="R85" s="132"/>
      <c r="S85" s="132"/>
      <c r="T85" s="132"/>
      <c r="U85" s="132"/>
    </row>
    <row r="86" spans="1:21" ht="12.75" customHeight="1" x14ac:dyDescent="0.25">
      <c r="A86" s="132"/>
      <c r="B86" s="132"/>
      <c r="C86" s="132"/>
      <c r="D86" s="132"/>
      <c r="E86" s="132"/>
      <c r="F86" s="132"/>
      <c r="G86" s="132"/>
      <c r="H86" s="132"/>
      <c r="I86" s="132"/>
      <c r="J86" s="132"/>
      <c r="K86" s="132"/>
      <c r="L86" s="132"/>
      <c r="M86" s="132"/>
      <c r="N86" s="132"/>
      <c r="O86" s="132"/>
      <c r="P86" s="132"/>
      <c r="Q86" s="132"/>
      <c r="R86" s="132"/>
      <c r="S86" s="132"/>
      <c r="T86" s="132"/>
      <c r="U86" s="132"/>
    </row>
    <row r="87" spans="1:21" ht="12.75" customHeight="1" x14ac:dyDescent="0.25">
      <c r="A87" s="132"/>
      <c r="B87" s="132"/>
      <c r="C87" s="132"/>
      <c r="D87" s="132"/>
      <c r="E87" s="132"/>
      <c r="F87" s="132"/>
      <c r="G87" s="132"/>
      <c r="H87" s="132"/>
      <c r="I87" s="132"/>
      <c r="J87" s="132"/>
      <c r="K87" s="132"/>
      <c r="L87" s="132"/>
      <c r="M87" s="132"/>
      <c r="N87" s="132"/>
      <c r="O87" s="132"/>
      <c r="P87" s="132"/>
      <c r="Q87" s="132"/>
      <c r="R87" s="132"/>
      <c r="S87" s="132"/>
      <c r="T87" s="132"/>
      <c r="U87" s="132"/>
    </row>
    <row r="88" spans="1:21" ht="12.75" customHeight="1" x14ac:dyDescent="0.25">
      <c r="A88" s="132"/>
      <c r="B88" s="132"/>
      <c r="C88" s="132"/>
      <c r="D88" s="132"/>
      <c r="E88" s="132"/>
      <c r="F88" s="132"/>
      <c r="G88" s="132"/>
      <c r="H88" s="132"/>
      <c r="I88" s="132"/>
      <c r="J88" s="132"/>
      <c r="K88" s="132"/>
      <c r="L88" s="132"/>
      <c r="M88" s="132"/>
      <c r="N88" s="132"/>
      <c r="O88" s="132"/>
      <c r="P88" s="132"/>
      <c r="Q88" s="132"/>
      <c r="R88" s="132"/>
      <c r="S88" s="132"/>
      <c r="T88" s="132"/>
      <c r="U88" s="132"/>
    </row>
    <row r="89" spans="1:21" ht="12.75" customHeight="1" x14ac:dyDescent="0.25">
      <c r="A89" s="132"/>
      <c r="B89" s="132"/>
      <c r="C89" s="132"/>
      <c r="D89" s="132"/>
      <c r="E89" s="132"/>
      <c r="F89" s="132"/>
      <c r="G89" s="132"/>
      <c r="H89" s="132"/>
      <c r="I89" s="132"/>
      <c r="J89" s="132"/>
      <c r="K89" s="132"/>
      <c r="L89" s="132"/>
      <c r="M89" s="132"/>
      <c r="N89" s="132"/>
      <c r="O89" s="132"/>
      <c r="P89" s="132"/>
      <c r="Q89" s="132"/>
      <c r="R89" s="132"/>
      <c r="S89" s="132"/>
      <c r="T89" s="132"/>
      <c r="U89" s="132"/>
    </row>
    <row r="90" spans="1:21" ht="12.75" customHeight="1" x14ac:dyDescent="0.25">
      <c r="A90" s="132"/>
      <c r="B90" s="132"/>
      <c r="C90" s="132"/>
      <c r="D90" s="132"/>
      <c r="E90" s="132"/>
      <c r="F90" s="132"/>
      <c r="G90" s="132"/>
      <c r="H90" s="132"/>
      <c r="I90" s="132"/>
      <c r="J90" s="132"/>
      <c r="K90" s="132"/>
      <c r="L90" s="132"/>
      <c r="M90" s="132"/>
      <c r="N90" s="132"/>
      <c r="O90" s="132"/>
      <c r="P90" s="132"/>
      <c r="Q90" s="132"/>
      <c r="R90" s="132"/>
      <c r="S90" s="132"/>
      <c r="T90" s="132"/>
      <c r="U90" s="132"/>
    </row>
    <row r="91" spans="1:21" ht="12.75" customHeight="1" x14ac:dyDescent="0.25">
      <c r="A91" s="132"/>
      <c r="B91" s="132"/>
      <c r="C91" s="132"/>
      <c r="D91" s="132"/>
      <c r="E91" s="132"/>
      <c r="F91" s="132"/>
      <c r="G91" s="132"/>
      <c r="H91" s="132"/>
      <c r="I91" s="132"/>
      <c r="J91" s="132"/>
      <c r="K91" s="132"/>
      <c r="L91" s="132"/>
      <c r="M91" s="132"/>
      <c r="N91" s="132"/>
      <c r="O91" s="132"/>
      <c r="P91" s="132"/>
      <c r="Q91" s="132"/>
      <c r="R91" s="132"/>
      <c r="S91" s="132"/>
      <c r="T91" s="132"/>
      <c r="U91" s="132"/>
    </row>
    <row r="92" spans="1:21" ht="12.75" customHeight="1" x14ac:dyDescent="0.25">
      <c r="A92" s="132"/>
      <c r="B92" s="132"/>
      <c r="C92" s="132"/>
      <c r="D92" s="132"/>
      <c r="E92" s="132"/>
      <c r="F92" s="132"/>
      <c r="G92" s="132"/>
      <c r="H92" s="132"/>
      <c r="I92" s="132"/>
      <c r="J92" s="132"/>
      <c r="K92" s="132"/>
      <c r="L92" s="132"/>
      <c r="M92" s="132"/>
      <c r="N92" s="132"/>
      <c r="O92" s="132"/>
      <c r="P92" s="132"/>
      <c r="Q92" s="132"/>
      <c r="R92" s="132"/>
      <c r="S92" s="132"/>
      <c r="T92" s="132"/>
      <c r="U92" s="132"/>
    </row>
    <row r="93" spans="1:21" ht="12.75" customHeight="1" x14ac:dyDescent="0.25">
      <c r="A93" s="132"/>
      <c r="B93" s="132"/>
      <c r="C93" s="132"/>
      <c r="D93" s="132"/>
      <c r="E93" s="132"/>
      <c r="F93" s="132"/>
      <c r="G93" s="132"/>
      <c r="H93" s="132"/>
      <c r="I93" s="132"/>
      <c r="J93" s="132"/>
      <c r="K93" s="132"/>
      <c r="L93" s="132"/>
      <c r="M93" s="132"/>
      <c r="N93" s="132"/>
      <c r="O93" s="132"/>
      <c r="P93" s="132"/>
      <c r="Q93" s="132"/>
      <c r="R93" s="132"/>
      <c r="S93" s="132"/>
      <c r="T93" s="132"/>
      <c r="U93" s="132"/>
    </row>
    <row r="94" spans="1:21" ht="12.75" customHeight="1" x14ac:dyDescent="0.25">
      <c r="A94" s="132"/>
      <c r="B94" s="132"/>
      <c r="C94" s="132"/>
      <c r="D94" s="132"/>
      <c r="E94" s="132"/>
      <c r="F94" s="132"/>
      <c r="G94" s="132"/>
      <c r="H94" s="132"/>
      <c r="I94" s="132"/>
      <c r="J94" s="132"/>
      <c r="K94" s="132"/>
      <c r="L94" s="132"/>
      <c r="M94" s="132"/>
      <c r="N94" s="132"/>
      <c r="O94" s="132"/>
      <c r="P94" s="132"/>
      <c r="Q94" s="132"/>
      <c r="R94" s="132"/>
      <c r="S94" s="132"/>
      <c r="T94" s="132"/>
      <c r="U94" s="132"/>
    </row>
    <row r="95" spans="1:21" ht="12.75" customHeight="1" x14ac:dyDescent="0.25">
      <c r="A95" s="132"/>
      <c r="B95" s="132"/>
      <c r="C95" s="132"/>
      <c r="D95" s="132"/>
      <c r="E95" s="132"/>
      <c r="F95" s="132"/>
      <c r="G95" s="132"/>
      <c r="H95" s="132"/>
      <c r="I95" s="132"/>
      <c r="J95" s="132"/>
      <c r="K95" s="132"/>
      <c r="L95" s="132"/>
      <c r="M95" s="132"/>
      <c r="N95" s="132"/>
      <c r="O95" s="132"/>
      <c r="P95" s="132"/>
      <c r="Q95" s="132"/>
      <c r="R95" s="132"/>
      <c r="S95" s="132"/>
      <c r="T95" s="132"/>
      <c r="U95" s="132"/>
    </row>
    <row r="96" spans="1:21" ht="12.75" customHeight="1" x14ac:dyDescent="0.25">
      <c r="A96" s="132"/>
      <c r="B96" s="132"/>
      <c r="C96" s="132"/>
      <c r="D96" s="132"/>
      <c r="E96" s="132"/>
      <c r="F96" s="132"/>
      <c r="G96" s="132"/>
      <c r="H96" s="132"/>
      <c r="I96" s="132"/>
      <c r="J96" s="132"/>
      <c r="K96" s="132"/>
      <c r="L96" s="132"/>
      <c r="M96" s="132"/>
      <c r="N96" s="132"/>
      <c r="O96" s="132"/>
      <c r="P96" s="132"/>
      <c r="Q96" s="132"/>
      <c r="R96" s="132"/>
      <c r="S96" s="132"/>
      <c r="T96" s="132"/>
      <c r="U96" s="132"/>
    </row>
    <row r="97" spans="1:21" ht="12.75" customHeight="1" x14ac:dyDescent="0.25">
      <c r="A97" s="132"/>
      <c r="B97" s="132"/>
      <c r="C97" s="132"/>
      <c r="D97" s="132"/>
      <c r="E97" s="132"/>
      <c r="F97" s="132"/>
      <c r="G97" s="132"/>
      <c r="H97" s="132"/>
      <c r="I97" s="132"/>
      <c r="J97" s="132"/>
      <c r="K97" s="132"/>
      <c r="L97" s="132"/>
      <c r="M97" s="132"/>
      <c r="N97" s="132"/>
      <c r="O97" s="132"/>
      <c r="P97" s="132"/>
      <c r="Q97" s="132"/>
      <c r="R97" s="132"/>
      <c r="S97" s="132"/>
      <c r="T97" s="132"/>
      <c r="U97" s="132"/>
    </row>
    <row r="98" spans="1:21" ht="12.75" customHeight="1" x14ac:dyDescent="0.25">
      <c r="A98" s="132"/>
      <c r="B98" s="132"/>
      <c r="C98" s="132"/>
      <c r="D98" s="132"/>
      <c r="E98" s="132"/>
      <c r="F98" s="132"/>
      <c r="G98" s="132"/>
      <c r="H98" s="132"/>
      <c r="I98" s="132"/>
      <c r="J98" s="132"/>
      <c r="K98" s="132"/>
      <c r="L98" s="132"/>
      <c r="M98" s="132"/>
      <c r="N98" s="132"/>
      <c r="O98" s="132"/>
      <c r="P98" s="132"/>
      <c r="Q98" s="132"/>
      <c r="R98" s="132"/>
      <c r="S98" s="132"/>
      <c r="T98" s="132"/>
      <c r="U98" s="132"/>
    </row>
    <row r="99" spans="1:21" ht="12.75" customHeight="1" x14ac:dyDescent="0.25">
      <c r="A99" s="132"/>
      <c r="B99" s="132"/>
      <c r="C99" s="132"/>
      <c r="D99" s="132"/>
      <c r="E99" s="132"/>
      <c r="F99" s="132"/>
      <c r="G99" s="132"/>
      <c r="H99" s="132"/>
      <c r="I99" s="132"/>
      <c r="J99" s="132"/>
      <c r="K99" s="132"/>
      <c r="L99" s="132"/>
      <c r="M99" s="132"/>
      <c r="N99" s="132"/>
      <c r="O99" s="132"/>
      <c r="P99" s="132"/>
      <c r="Q99" s="132"/>
      <c r="R99" s="132"/>
      <c r="S99" s="132"/>
      <c r="T99" s="132"/>
      <c r="U99" s="132"/>
    </row>
    <row r="100" spans="1:21" ht="12.75" customHeight="1" x14ac:dyDescent="0.25">
      <c r="A100" s="132"/>
      <c r="B100" s="132"/>
      <c r="C100" s="132"/>
      <c r="D100" s="132"/>
      <c r="E100" s="132"/>
      <c r="F100" s="132"/>
      <c r="G100" s="132"/>
      <c r="H100" s="132"/>
      <c r="I100" s="132"/>
      <c r="J100" s="132"/>
      <c r="K100" s="132"/>
      <c r="L100" s="132"/>
      <c r="M100" s="132"/>
      <c r="N100" s="132"/>
      <c r="O100" s="132"/>
      <c r="P100" s="132"/>
      <c r="Q100" s="132"/>
      <c r="R100" s="132"/>
      <c r="S100" s="132"/>
      <c r="T100" s="132"/>
      <c r="U100" s="132"/>
    </row>
    <row r="101" spans="1:21" ht="12.75" customHeight="1" x14ac:dyDescent="0.25">
      <c r="A101" s="132"/>
      <c r="B101" s="132"/>
      <c r="C101" s="132"/>
      <c r="D101" s="132"/>
      <c r="E101" s="132"/>
      <c r="F101" s="132"/>
      <c r="G101" s="132"/>
      <c r="H101" s="132"/>
      <c r="I101" s="132"/>
      <c r="J101" s="132"/>
      <c r="K101" s="132"/>
      <c r="L101" s="132"/>
      <c r="M101" s="132"/>
      <c r="N101" s="132"/>
      <c r="O101" s="132"/>
      <c r="P101" s="132"/>
      <c r="Q101" s="132"/>
      <c r="R101" s="132"/>
      <c r="S101" s="132"/>
      <c r="T101" s="132"/>
      <c r="U101" s="132"/>
    </row>
    <row r="102" spans="1:21" ht="12.75" customHeight="1" x14ac:dyDescent="0.25">
      <c r="A102" s="132"/>
      <c r="B102" s="132"/>
      <c r="C102" s="132"/>
      <c r="D102" s="132"/>
      <c r="E102" s="132"/>
      <c r="F102" s="132"/>
      <c r="G102" s="132"/>
      <c r="H102" s="132"/>
      <c r="I102" s="132"/>
      <c r="J102" s="132"/>
      <c r="K102" s="132"/>
      <c r="L102" s="132"/>
      <c r="M102" s="132"/>
      <c r="N102" s="132"/>
      <c r="O102" s="132"/>
      <c r="P102" s="132"/>
      <c r="Q102" s="132"/>
      <c r="R102" s="132"/>
      <c r="S102" s="132"/>
      <c r="T102" s="132"/>
      <c r="U102" s="132"/>
    </row>
    <row r="103" spans="1:21" ht="12.75" customHeight="1" x14ac:dyDescent="0.25">
      <c r="A103" s="132"/>
      <c r="B103" s="132"/>
      <c r="C103" s="132"/>
      <c r="D103" s="132"/>
      <c r="E103" s="132"/>
      <c r="F103" s="132"/>
      <c r="G103" s="132"/>
      <c r="H103" s="132"/>
      <c r="I103" s="132"/>
      <c r="J103" s="132"/>
      <c r="K103" s="132"/>
      <c r="L103" s="132"/>
      <c r="M103" s="132"/>
      <c r="N103" s="132"/>
      <c r="O103" s="132"/>
      <c r="P103" s="132"/>
      <c r="Q103" s="132"/>
      <c r="R103" s="132"/>
      <c r="S103" s="132"/>
      <c r="T103" s="132"/>
      <c r="U103" s="132"/>
    </row>
    <row r="104" spans="1:21" ht="12.75" customHeight="1" x14ac:dyDescent="0.25">
      <c r="A104" s="132"/>
      <c r="B104" s="132"/>
      <c r="C104" s="132"/>
      <c r="D104" s="132"/>
      <c r="E104" s="132"/>
      <c r="F104" s="132"/>
      <c r="G104" s="132"/>
      <c r="H104" s="132"/>
      <c r="I104" s="132"/>
      <c r="J104" s="132"/>
      <c r="K104" s="132"/>
      <c r="L104" s="132"/>
      <c r="M104" s="132"/>
      <c r="N104" s="132"/>
      <c r="O104" s="132"/>
      <c r="P104" s="132"/>
      <c r="Q104" s="132"/>
      <c r="R104" s="132"/>
      <c r="S104" s="132"/>
      <c r="T104" s="132"/>
      <c r="U104" s="132"/>
    </row>
    <row r="105" spans="1:21" ht="12.75" customHeight="1" x14ac:dyDescent="0.25">
      <c r="A105" s="132"/>
      <c r="B105" s="132"/>
      <c r="C105" s="132"/>
      <c r="D105" s="132"/>
      <c r="E105" s="132"/>
      <c r="F105" s="132"/>
      <c r="G105" s="132"/>
      <c r="H105" s="132"/>
      <c r="I105" s="132"/>
      <c r="J105" s="132"/>
      <c r="K105" s="132"/>
      <c r="L105" s="132"/>
      <c r="M105" s="132"/>
      <c r="N105" s="132"/>
      <c r="O105" s="132"/>
      <c r="P105" s="132"/>
      <c r="Q105" s="132"/>
      <c r="R105" s="132"/>
      <c r="S105" s="132"/>
      <c r="T105" s="132"/>
      <c r="U105" s="132"/>
    </row>
    <row r="106" spans="1:21" ht="12.75" customHeight="1" x14ac:dyDescent="0.25">
      <c r="A106" s="132"/>
      <c r="B106" s="132"/>
      <c r="C106" s="132"/>
      <c r="D106" s="132"/>
      <c r="E106" s="132"/>
      <c r="F106" s="132"/>
      <c r="G106" s="132"/>
      <c r="H106" s="132"/>
      <c r="I106" s="132"/>
      <c r="J106" s="132"/>
      <c r="K106" s="132"/>
      <c r="L106" s="132"/>
      <c r="M106" s="132"/>
      <c r="N106" s="132"/>
      <c r="O106" s="132"/>
      <c r="P106" s="132"/>
      <c r="Q106" s="132"/>
      <c r="R106" s="132"/>
      <c r="S106" s="132"/>
      <c r="T106" s="132"/>
      <c r="U106" s="132"/>
    </row>
    <row r="107" spans="1:21" ht="12.75" customHeight="1" x14ac:dyDescent="0.25">
      <c r="A107" s="132"/>
      <c r="B107" s="132"/>
      <c r="C107" s="132"/>
      <c r="D107" s="132"/>
      <c r="E107" s="132"/>
      <c r="F107" s="132"/>
      <c r="G107" s="132"/>
      <c r="H107" s="132"/>
      <c r="I107" s="132"/>
      <c r="J107" s="132"/>
      <c r="K107" s="132"/>
      <c r="L107" s="132"/>
      <c r="M107" s="132"/>
      <c r="N107" s="132"/>
      <c r="O107" s="132"/>
      <c r="P107" s="132"/>
      <c r="Q107" s="132"/>
      <c r="R107" s="132"/>
      <c r="S107" s="132"/>
      <c r="T107" s="132"/>
      <c r="U107" s="132"/>
    </row>
    <row r="108" spans="1:21" ht="12.75" customHeight="1" x14ac:dyDescent="0.25">
      <c r="A108" s="132"/>
      <c r="B108" s="132"/>
      <c r="C108" s="132"/>
      <c r="D108" s="132"/>
      <c r="E108" s="132"/>
      <c r="F108" s="132"/>
      <c r="G108" s="132"/>
      <c r="H108" s="132"/>
      <c r="I108" s="132"/>
      <c r="J108" s="132"/>
      <c r="K108" s="132"/>
      <c r="L108" s="132"/>
      <c r="M108" s="132"/>
      <c r="N108" s="132"/>
      <c r="O108" s="132"/>
      <c r="P108" s="132"/>
      <c r="Q108" s="132"/>
      <c r="R108" s="132"/>
      <c r="S108" s="132"/>
      <c r="T108" s="132"/>
      <c r="U108" s="132"/>
    </row>
    <row r="109" spans="1:21" ht="12.75" customHeight="1" x14ac:dyDescent="0.25">
      <c r="A109" s="132"/>
      <c r="B109" s="132"/>
      <c r="C109" s="132"/>
      <c r="D109" s="132"/>
      <c r="E109" s="132"/>
      <c r="F109" s="132"/>
      <c r="G109" s="132"/>
      <c r="H109" s="132"/>
      <c r="I109" s="132"/>
      <c r="J109" s="132"/>
      <c r="K109" s="132"/>
      <c r="L109" s="132"/>
      <c r="M109" s="132"/>
      <c r="N109" s="132"/>
      <c r="O109" s="132"/>
      <c r="P109" s="132"/>
      <c r="Q109" s="132"/>
      <c r="R109" s="132"/>
      <c r="S109" s="132"/>
      <c r="T109" s="132"/>
      <c r="U109" s="132"/>
    </row>
    <row r="110" spans="1:21" ht="12.75" customHeight="1" x14ac:dyDescent="0.25">
      <c r="A110" s="132"/>
      <c r="B110" s="132"/>
      <c r="C110" s="132"/>
      <c r="D110" s="132"/>
      <c r="E110" s="132"/>
      <c r="F110" s="132"/>
      <c r="G110" s="132"/>
      <c r="H110" s="132"/>
      <c r="I110" s="132"/>
      <c r="J110" s="132"/>
      <c r="K110" s="132"/>
      <c r="L110" s="132"/>
      <c r="M110" s="132"/>
      <c r="N110" s="132"/>
      <c r="O110" s="132"/>
      <c r="P110" s="132"/>
      <c r="Q110" s="132"/>
      <c r="R110" s="132"/>
      <c r="S110" s="132"/>
      <c r="T110" s="132"/>
      <c r="U110" s="132"/>
    </row>
    <row r="111" spans="1:21" ht="12.75" customHeight="1" x14ac:dyDescent="0.25">
      <c r="A111" s="132"/>
      <c r="B111" s="132"/>
      <c r="C111" s="132"/>
      <c r="D111" s="132"/>
      <c r="E111" s="132"/>
      <c r="F111" s="132"/>
      <c r="G111" s="132"/>
      <c r="H111" s="132"/>
      <c r="I111" s="132"/>
      <c r="J111" s="132"/>
      <c r="K111" s="132"/>
      <c r="L111" s="132"/>
      <c r="M111" s="132"/>
      <c r="N111" s="132"/>
      <c r="O111" s="132"/>
      <c r="P111" s="132"/>
      <c r="Q111" s="132"/>
      <c r="R111" s="132"/>
      <c r="S111" s="132"/>
      <c r="T111" s="132"/>
      <c r="U111" s="132"/>
    </row>
    <row r="112" spans="1:21" ht="12.75" customHeight="1" x14ac:dyDescent="0.25">
      <c r="A112" s="132"/>
      <c r="B112" s="132"/>
      <c r="C112" s="132"/>
      <c r="D112" s="132"/>
      <c r="E112" s="132"/>
      <c r="F112" s="132"/>
      <c r="G112" s="132"/>
      <c r="H112" s="132"/>
      <c r="I112" s="132"/>
      <c r="J112" s="132"/>
      <c r="K112" s="132"/>
      <c r="L112" s="132"/>
      <c r="M112" s="132"/>
      <c r="N112" s="132"/>
      <c r="O112" s="132"/>
      <c r="P112" s="132"/>
      <c r="Q112" s="132"/>
      <c r="R112" s="132"/>
      <c r="S112" s="132"/>
      <c r="T112" s="132"/>
      <c r="U112" s="132"/>
    </row>
    <row r="113" spans="1:21" ht="12.75" customHeight="1" x14ac:dyDescent="0.25">
      <c r="A113" s="132"/>
      <c r="B113" s="132"/>
      <c r="C113" s="132"/>
      <c r="D113" s="132"/>
      <c r="E113" s="132"/>
      <c r="F113" s="132"/>
      <c r="G113" s="132"/>
      <c r="H113" s="132"/>
      <c r="I113" s="132"/>
      <c r="J113" s="132"/>
      <c r="K113" s="132"/>
      <c r="L113" s="132"/>
      <c r="M113" s="132"/>
      <c r="N113" s="132"/>
      <c r="O113" s="132"/>
      <c r="P113" s="132"/>
      <c r="Q113" s="132"/>
      <c r="R113" s="132"/>
      <c r="S113" s="132"/>
      <c r="T113" s="132"/>
      <c r="U113" s="132"/>
    </row>
    <row r="114" spans="1:21" ht="12.75" customHeight="1" x14ac:dyDescent="0.25">
      <c r="A114" s="132"/>
      <c r="B114" s="132"/>
      <c r="C114" s="132"/>
      <c r="D114" s="132"/>
      <c r="E114" s="132"/>
      <c r="F114" s="132"/>
      <c r="G114" s="132"/>
      <c r="H114" s="132"/>
      <c r="I114" s="132"/>
      <c r="J114" s="132"/>
      <c r="K114" s="132"/>
      <c r="L114" s="132"/>
      <c r="M114" s="132"/>
      <c r="N114" s="132"/>
      <c r="O114" s="132"/>
      <c r="P114" s="132"/>
      <c r="Q114" s="132"/>
      <c r="R114" s="132"/>
      <c r="S114" s="132"/>
      <c r="T114" s="132"/>
      <c r="U114" s="132"/>
    </row>
    <row r="115" spans="1:21" ht="12.75" customHeight="1" x14ac:dyDescent="0.25">
      <c r="A115" s="132"/>
      <c r="B115" s="132"/>
      <c r="C115" s="132"/>
      <c r="D115" s="132"/>
      <c r="E115" s="132"/>
      <c r="F115" s="132"/>
      <c r="G115" s="132"/>
      <c r="H115" s="132"/>
      <c r="I115" s="132"/>
      <c r="J115" s="132"/>
      <c r="K115" s="132"/>
      <c r="L115" s="132"/>
      <c r="M115" s="132"/>
      <c r="N115" s="132"/>
      <c r="O115" s="132"/>
      <c r="P115" s="132"/>
      <c r="Q115" s="132"/>
      <c r="R115" s="132"/>
      <c r="S115" s="132"/>
      <c r="T115" s="132"/>
      <c r="U115" s="132"/>
    </row>
    <row r="116" spans="1:21" ht="12.75" customHeight="1" x14ac:dyDescent="0.25">
      <c r="A116" s="132"/>
      <c r="B116" s="132"/>
      <c r="C116" s="132"/>
      <c r="D116" s="132"/>
      <c r="E116" s="132"/>
      <c r="F116" s="132"/>
      <c r="G116" s="132"/>
      <c r="H116" s="132"/>
      <c r="I116" s="132"/>
      <c r="J116" s="132"/>
      <c r="K116" s="132"/>
      <c r="L116" s="132"/>
      <c r="M116" s="132"/>
      <c r="N116" s="132"/>
      <c r="O116" s="132"/>
      <c r="P116" s="132"/>
      <c r="Q116" s="132"/>
      <c r="R116" s="132"/>
      <c r="S116" s="132"/>
      <c r="T116" s="132"/>
      <c r="U116" s="132"/>
    </row>
    <row r="117" spans="1:21" ht="12.75" customHeight="1" x14ac:dyDescent="0.25">
      <c r="A117" s="132"/>
      <c r="B117" s="132"/>
      <c r="C117" s="132"/>
      <c r="D117" s="132"/>
      <c r="E117" s="132"/>
      <c r="F117" s="132"/>
      <c r="G117" s="132"/>
      <c r="H117" s="132"/>
      <c r="I117" s="132"/>
      <c r="J117" s="132"/>
      <c r="K117" s="132"/>
      <c r="L117" s="132"/>
      <c r="M117" s="132"/>
      <c r="N117" s="132"/>
      <c r="O117" s="132"/>
      <c r="P117" s="132"/>
      <c r="Q117" s="132"/>
      <c r="R117" s="132"/>
      <c r="S117" s="132"/>
      <c r="T117" s="132"/>
      <c r="U117" s="132"/>
    </row>
    <row r="118" spans="1:21" ht="12.75" customHeight="1" x14ac:dyDescent="0.25">
      <c r="A118" s="132"/>
      <c r="B118" s="132"/>
      <c r="C118" s="132"/>
      <c r="D118" s="132"/>
      <c r="E118" s="132"/>
      <c r="F118" s="132"/>
      <c r="G118" s="132"/>
      <c r="H118" s="132"/>
      <c r="I118" s="132"/>
      <c r="J118" s="132"/>
      <c r="K118" s="132"/>
      <c r="L118" s="132"/>
      <c r="M118" s="132"/>
      <c r="N118" s="132"/>
      <c r="O118" s="132"/>
      <c r="P118" s="132"/>
      <c r="Q118" s="132"/>
      <c r="R118" s="132"/>
      <c r="S118" s="132"/>
      <c r="T118" s="132"/>
      <c r="U118" s="132"/>
    </row>
    <row r="119" spans="1:21" ht="12.75" customHeight="1" x14ac:dyDescent="0.25">
      <c r="A119" s="132"/>
      <c r="B119" s="132"/>
      <c r="C119" s="132"/>
      <c r="D119" s="132"/>
      <c r="E119" s="132"/>
      <c r="F119" s="132"/>
      <c r="G119" s="132"/>
      <c r="H119" s="132"/>
      <c r="I119" s="132"/>
      <c r="J119" s="132"/>
      <c r="K119" s="132"/>
      <c r="L119" s="132"/>
      <c r="M119" s="132"/>
      <c r="N119" s="132"/>
      <c r="O119" s="132"/>
      <c r="P119" s="132"/>
      <c r="Q119" s="132"/>
      <c r="R119" s="132"/>
      <c r="S119" s="132"/>
      <c r="T119" s="132"/>
      <c r="U119" s="132"/>
    </row>
    <row r="120" spans="1:21" ht="12.75" customHeight="1" x14ac:dyDescent="0.25">
      <c r="A120" s="132"/>
      <c r="B120" s="132"/>
      <c r="C120" s="132"/>
      <c r="D120" s="132"/>
      <c r="E120" s="132"/>
      <c r="F120" s="132"/>
      <c r="G120" s="132"/>
      <c r="H120" s="132"/>
      <c r="I120" s="132"/>
      <c r="J120" s="132"/>
      <c r="K120" s="132"/>
      <c r="L120" s="132"/>
      <c r="M120" s="132"/>
      <c r="N120" s="132"/>
      <c r="O120" s="132"/>
      <c r="P120" s="132"/>
      <c r="Q120" s="132"/>
      <c r="R120" s="132"/>
      <c r="S120" s="132"/>
      <c r="T120" s="132"/>
      <c r="U120" s="132"/>
    </row>
    <row r="121" spans="1:21" ht="12.75" customHeight="1" x14ac:dyDescent="0.25">
      <c r="A121" s="132"/>
      <c r="B121" s="132"/>
      <c r="C121" s="132"/>
      <c r="D121" s="132"/>
      <c r="E121" s="132"/>
      <c r="F121" s="132"/>
      <c r="G121" s="132"/>
      <c r="H121" s="132"/>
      <c r="I121" s="132"/>
      <c r="J121" s="132"/>
      <c r="K121" s="132"/>
      <c r="L121" s="132"/>
      <c r="M121" s="132"/>
      <c r="N121" s="132"/>
      <c r="O121" s="132"/>
      <c r="P121" s="132"/>
      <c r="Q121" s="132"/>
      <c r="R121" s="132"/>
      <c r="S121" s="132"/>
      <c r="T121" s="132"/>
      <c r="U121" s="132"/>
    </row>
    <row r="122" spans="1:21" ht="12.75" customHeight="1" x14ac:dyDescent="0.25">
      <c r="A122" s="132"/>
      <c r="B122" s="132"/>
      <c r="C122" s="132"/>
      <c r="D122" s="132"/>
      <c r="E122" s="132"/>
      <c r="F122" s="132"/>
      <c r="G122" s="132"/>
      <c r="H122" s="132"/>
      <c r="I122" s="132"/>
      <c r="J122" s="132"/>
      <c r="K122" s="132"/>
      <c r="L122" s="132"/>
      <c r="M122" s="132"/>
      <c r="N122" s="132"/>
      <c r="O122" s="132"/>
      <c r="P122" s="132"/>
      <c r="Q122" s="132"/>
      <c r="R122" s="132"/>
      <c r="S122" s="132"/>
      <c r="T122" s="132"/>
      <c r="U122" s="132"/>
    </row>
    <row r="123" spans="1:21" ht="12.75" customHeight="1" x14ac:dyDescent="0.25">
      <c r="A123" s="132"/>
      <c r="B123" s="132"/>
      <c r="C123" s="132"/>
      <c r="D123" s="132"/>
      <c r="E123" s="132"/>
      <c r="F123" s="132"/>
      <c r="G123" s="132"/>
      <c r="H123" s="132"/>
      <c r="I123" s="132"/>
      <c r="J123" s="132"/>
      <c r="K123" s="132"/>
      <c r="L123" s="132"/>
      <c r="M123" s="132"/>
      <c r="N123" s="132"/>
      <c r="O123" s="132"/>
      <c r="P123" s="132"/>
      <c r="Q123" s="132"/>
      <c r="R123" s="132"/>
      <c r="S123" s="132"/>
      <c r="T123" s="132"/>
      <c r="U123" s="132"/>
    </row>
    <row r="124" spans="1:21" ht="12.75" customHeight="1" x14ac:dyDescent="0.25">
      <c r="A124" s="132"/>
      <c r="B124" s="132"/>
      <c r="C124" s="132"/>
      <c r="D124" s="132"/>
      <c r="E124" s="132"/>
      <c r="F124" s="132"/>
      <c r="G124" s="132"/>
      <c r="H124" s="132"/>
      <c r="I124" s="132"/>
      <c r="J124" s="132"/>
      <c r="K124" s="132"/>
      <c r="L124" s="132"/>
      <c r="M124" s="132"/>
      <c r="N124" s="132"/>
      <c r="O124" s="132"/>
      <c r="P124" s="132"/>
      <c r="Q124" s="132"/>
      <c r="R124" s="132"/>
      <c r="S124" s="132"/>
      <c r="T124" s="132"/>
      <c r="U124" s="132"/>
    </row>
    <row r="125" spans="1:21" ht="12.75" customHeight="1" x14ac:dyDescent="0.25">
      <c r="A125" s="132"/>
      <c r="B125" s="132"/>
      <c r="C125" s="132"/>
      <c r="D125" s="132"/>
      <c r="E125" s="132"/>
      <c r="F125" s="132"/>
      <c r="G125" s="132"/>
      <c r="H125" s="132"/>
      <c r="I125" s="132"/>
      <c r="J125" s="132"/>
      <c r="K125" s="132"/>
      <c r="L125" s="132"/>
      <c r="M125" s="132"/>
      <c r="N125" s="132"/>
      <c r="O125" s="132"/>
      <c r="P125" s="132"/>
      <c r="Q125" s="132"/>
      <c r="R125" s="132"/>
      <c r="S125" s="132"/>
      <c r="T125" s="132"/>
      <c r="U125" s="132"/>
    </row>
    <row r="126" spans="1:21" ht="12.75" customHeight="1" x14ac:dyDescent="0.25">
      <c r="A126" s="132"/>
      <c r="B126" s="132"/>
      <c r="C126" s="132"/>
      <c r="D126" s="132"/>
      <c r="E126" s="132"/>
      <c r="F126" s="132"/>
      <c r="G126" s="132"/>
      <c r="H126" s="132"/>
      <c r="I126" s="132"/>
      <c r="J126" s="132"/>
      <c r="K126" s="132"/>
      <c r="L126" s="132"/>
      <c r="M126" s="132"/>
      <c r="N126" s="132"/>
      <c r="O126" s="132"/>
      <c r="P126" s="132"/>
      <c r="Q126" s="132"/>
      <c r="R126" s="132"/>
      <c r="S126" s="132"/>
      <c r="T126" s="132"/>
      <c r="U126" s="132"/>
    </row>
    <row r="127" spans="1:21" ht="12.75" customHeight="1" x14ac:dyDescent="0.25">
      <c r="A127" s="132"/>
      <c r="B127" s="132"/>
      <c r="C127" s="132"/>
      <c r="D127" s="132"/>
      <c r="E127" s="132"/>
      <c r="F127" s="132"/>
      <c r="G127" s="132"/>
      <c r="H127" s="132"/>
      <c r="I127" s="132"/>
      <c r="J127" s="132"/>
      <c r="K127" s="132"/>
      <c r="L127" s="132"/>
      <c r="M127" s="132"/>
      <c r="N127" s="132"/>
      <c r="O127" s="132"/>
      <c r="P127" s="132"/>
      <c r="Q127" s="132"/>
      <c r="R127" s="132"/>
      <c r="S127" s="132"/>
      <c r="T127" s="132"/>
      <c r="U127" s="132"/>
    </row>
    <row r="128" spans="1:21" ht="12.75" customHeight="1" x14ac:dyDescent="0.25">
      <c r="A128" s="132"/>
      <c r="B128" s="132"/>
      <c r="C128" s="132"/>
      <c r="D128" s="132"/>
      <c r="E128" s="132"/>
      <c r="F128" s="132"/>
      <c r="G128" s="132"/>
      <c r="H128" s="132"/>
      <c r="I128" s="132"/>
      <c r="J128" s="132"/>
      <c r="K128" s="132"/>
      <c r="L128" s="132"/>
      <c r="M128" s="132"/>
      <c r="N128" s="132"/>
      <c r="O128" s="132"/>
      <c r="P128" s="132"/>
      <c r="Q128" s="132"/>
      <c r="R128" s="132"/>
      <c r="S128" s="132"/>
      <c r="T128" s="132"/>
      <c r="U128" s="132"/>
    </row>
    <row r="129" spans="1:21" ht="12.75" customHeight="1" x14ac:dyDescent="0.25">
      <c r="A129" s="132"/>
      <c r="B129" s="132"/>
      <c r="C129" s="132"/>
      <c r="D129" s="132"/>
      <c r="E129" s="132"/>
      <c r="F129" s="132"/>
      <c r="G129" s="132"/>
      <c r="H129" s="132"/>
      <c r="I129" s="132"/>
      <c r="J129" s="132"/>
      <c r="K129" s="132"/>
      <c r="L129" s="132"/>
      <c r="M129" s="132"/>
      <c r="N129" s="132"/>
      <c r="O129" s="132"/>
      <c r="P129" s="132"/>
      <c r="Q129" s="132"/>
      <c r="R129" s="132"/>
      <c r="S129" s="132"/>
      <c r="T129" s="132"/>
      <c r="U129" s="132"/>
    </row>
    <row r="130" spans="1:21" ht="12.75" customHeight="1" x14ac:dyDescent="0.25">
      <c r="A130" s="132"/>
      <c r="B130" s="132"/>
      <c r="C130" s="132"/>
      <c r="D130" s="132"/>
      <c r="E130" s="132"/>
      <c r="F130" s="132"/>
      <c r="G130" s="132"/>
      <c r="H130" s="132"/>
      <c r="I130" s="132"/>
      <c r="J130" s="132"/>
      <c r="K130" s="132"/>
      <c r="L130" s="132"/>
      <c r="M130" s="132"/>
      <c r="N130" s="132"/>
      <c r="O130" s="132"/>
      <c r="P130" s="132"/>
      <c r="Q130" s="132"/>
      <c r="R130" s="132"/>
      <c r="S130" s="132"/>
      <c r="T130" s="132"/>
      <c r="U130" s="132"/>
    </row>
    <row r="131" spans="1:21" ht="12.75" customHeight="1" x14ac:dyDescent="0.25">
      <c r="A131" s="132"/>
      <c r="B131" s="132"/>
      <c r="C131" s="132"/>
      <c r="D131" s="132"/>
      <c r="E131" s="132"/>
      <c r="F131" s="132"/>
      <c r="G131" s="132"/>
      <c r="H131" s="132"/>
      <c r="I131" s="132"/>
      <c r="J131" s="132"/>
      <c r="K131" s="132"/>
      <c r="L131" s="132"/>
      <c r="M131" s="132"/>
      <c r="N131" s="132"/>
      <c r="O131" s="132"/>
      <c r="P131" s="132"/>
      <c r="Q131" s="132"/>
      <c r="R131" s="132"/>
      <c r="S131" s="132"/>
      <c r="T131" s="132"/>
      <c r="U131" s="132"/>
    </row>
    <row r="132" spans="1:21" ht="12.75" customHeight="1" x14ac:dyDescent="0.25">
      <c r="A132" s="132"/>
      <c r="B132" s="132"/>
      <c r="C132" s="132"/>
      <c r="D132" s="132"/>
      <c r="E132" s="132"/>
      <c r="F132" s="132"/>
      <c r="G132" s="132"/>
      <c r="H132" s="132"/>
      <c r="I132" s="132"/>
      <c r="J132" s="132"/>
      <c r="K132" s="132"/>
      <c r="L132" s="132"/>
      <c r="M132" s="132"/>
      <c r="N132" s="132"/>
      <c r="O132" s="132"/>
      <c r="P132" s="132"/>
      <c r="Q132" s="132"/>
      <c r="R132" s="132"/>
      <c r="S132" s="132"/>
      <c r="T132" s="132"/>
      <c r="U132" s="132"/>
    </row>
    <row r="133" spans="1:21" ht="12.75" customHeight="1" x14ac:dyDescent="0.25">
      <c r="A133" s="132"/>
      <c r="B133" s="132"/>
      <c r="C133" s="132"/>
      <c r="D133" s="132"/>
      <c r="E133" s="132"/>
      <c r="F133" s="132"/>
      <c r="G133" s="132"/>
      <c r="H133" s="132"/>
      <c r="I133" s="132"/>
      <c r="J133" s="132"/>
      <c r="K133" s="132"/>
      <c r="L133" s="132"/>
      <c r="M133" s="132"/>
      <c r="N133" s="132"/>
      <c r="O133" s="132"/>
      <c r="P133" s="132"/>
      <c r="Q133" s="132"/>
      <c r="R133" s="132"/>
      <c r="S133" s="132"/>
      <c r="T133" s="132"/>
      <c r="U133" s="132"/>
    </row>
    <row r="134" spans="1:21" ht="12.75" customHeight="1" x14ac:dyDescent="0.25">
      <c r="A134" s="132"/>
      <c r="B134" s="132"/>
      <c r="C134" s="132"/>
      <c r="D134" s="132"/>
      <c r="E134" s="132"/>
      <c r="F134" s="132"/>
      <c r="G134" s="132"/>
      <c r="H134" s="132"/>
      <c r="I134" s="132"/>
      <c r="J134" s="132"/>
      <c r="K134" s="132"/>
      <c r="L134" s="132"/>
      <c r="M134" s="132"/>
      <c r="N134" s="132"/>
      <c r="O134" s="132"/>
      <c r="P134" s="132"/>
      <c r="Q134" s="132"/>
      <c r="R134" s="132"/>
      <c r="S134" s="132"/>
      <c r="T134" s="132"/>
      <c r="U134" s="132"/>
    </row>
    <row r="135" spans="1:21" ht="12.75" customHeight="1" x14ac:dyDescent="0.25">
      <c r="A135" s="132"/>
      <c r="B135" s="132"/>
      <c r="C135" s="132"/>
      <c r="D135" s="132"/>
      <c r="E135" s="132"/>
      <c r="F135" s="132"/>
      <c r="G135" s="132"/>
      <c r="H135" s="132"/>
      <c r="I135" s="132"/>
      <c r="J135" s="132"/>
      <c r="K135" s="132"/>
      <c r="L135" s="132"/>
      <c r="M135" s="132"/>
      <c r="N135" s="132"/>
      <c r="O135" s="132"/>
      <c r="P135" s="132"/>
      <c r="Q135" s="132"/>
      <c r="R135" s="132"/>
      <c r="S135" s="132"/>
      <c r="T135" s="132"/>
      <c r="U135" s="132"/>
    </row>
    <row r="136" spans="1:21" ht="12.75" customHeight="1" x14ac:dyDescent="0.25">
      <c r="A136" s="132"/>
      <c r="B136" s="132"/>
      <c r="C136" s="132"/>
      <c r="D136" s="132"/>
      <c r="E136" s="132"/>
      <c r="F136" s="132"/>
      <c r="G136" s="132"/>
      <c r="H136" s="132"/>
      <c r="I136" s="132"/>
      <c r="J136" s="132"/>
      <c r="K136" s="132"/>
      <c r="L136" s="132"/>
      <c r="M136" s="132"/>
      <c r="N136" s="132"/>
      <c r="O136" s="132"/>
      <c r="P136" s="132"/>
      <c r="Q136" s="132"/>
      <c r="R136" s="132"/>
      <c r="S136" s="132"/>
      <c r="T136" s="132"/>
      <c r="U136" s="132"/>
    </row>
    <row r="137" spans="1:21" ht="12.75" customHeight="1" x14ac:dyDescent="0.25">
      <c r="A137" s="132"/>
      <c r="B137" s="132"/>
      <c r="C137" s="132"/>
      <c r="D137" s="132"/>
      <c r="E137" s="132"/>
      <c r="F137" s="132"/>
      <c r="G137" s="132"/>
      <c r="H137" s="132"/>
      <c r="I137" s="132"/>
      <c r="J137" s="132"/>
      <c r="K137" s="132"/>
      <c r="L137" s="132"/>
      <c r="M137" s="132"/>
      <c r="N137" s="132"/>
      <c r="O137" s="132"/>
      <c r="P137" s="132"/>
      <c r="Q137" s="132"/>
      <c r="R137" s="132"/>
      <c r="S137" s="132"/>
      <c r="T137" s="132"/>
      <c r="U137" s="132"/>
    </row>
    <row r="138" spans="1:21" ht="12.75" customHeight="1" x14ac:dyDescent="0.25">
      <c r="A138" s="132"/>
      <c r="B138" s="132"/>
      <c r="C138" s="132"/>
      <c r="D138" s="132"/>
      <c r="E138" s="132"/>
      <c r="F138" s="132"/>
      <c r="G138" s="132"/>
      <c r="H138" s="132"/>
      <c r="I138" s="132"/>
      <c r="J138" s="132"/>
      <c r="K138" s="132"/>
      <c r="L138" s="132"/>
      <c r="M138" s="132"/>
      <c r="N138" s="132"/>
      <c r="O138" s="132"/>
      <c r="P138" s="132"/>
      <c r="Q138" s="132"/>
      <c r="R138" s="132"/>
      <c r="S138" s="132"/>
      <c r="T138" s="132"/>
      <c r="U138" s="132"/>
    </row>
    <row r="139" spans="1:21" ht="12.75" customHeight="1" x14ac:dyDescent="0.25">
      <c r="A139" s="132"/>
      <c r="B139" s="132"/>
      <c r="C139" s="132"/>
      <c r="D139" s="132"/>
      <c r="E139" s="132"/>
      <c r="F139" s="132"/>
      <c r="G139" s="132"/>
      <c r="H139" s="132"/>
      <c r="I139" s="132"/>
      <c r="J139" s="132"/>
      <c r="K139" s="132"/>
      <c r="L139" s="132"/>
      <c r="M139" s="132"/>
      <c r="N139" s="132"/>
      <c r="O139" s="132"/>
      <c r="P139" s="132"/>
      <c r="Q139" s="132"/>
      <c r="R139" s="132"/>
      <c r="S139" s="132"/>
      <c r="T139" s="132"/>
      <c r="U139" s="132"/>
    </row>
    <row r="140" spans="1:21" ht="12.75" customHeight="1" x14ac:dyDescent="0.25">
      <c r="A140" s="132"/>
      <c r="B140" s="132"/>
      <c r="C140" s="132"/>
      <c r="D140" s="132"/>
      <c r="E140" s="132"/>
      <c r="F140" s="132"/>
      <c r="G140" s="132"/>
      <c r="H140" s="132"/>
      <c r="I140" s="132"/>
      <c r="J140" s="132"/>
      <c r="K140" s="132"/>
      <c r="L140" s="132"/>
      <c r="M140" s="132"/>
      <c r="N140" s="132"/>
      <c r="O140" s="132"/>
      <c r="P140" s="132"/>
      <c r="Q140" s="132"/>
      <c r="R140" s="132"/>
      <c r="S140" s="132"/>
      <c r="T140" s="132"/>
      <c r="U140" s="132"/>
    </row>
    <row r="141" spans="1:21" ht="12.75" customHeight="1" x14ac:dyDescent="0.25">
      <c r="A141" s="132"/>
      <c r="B141" s="132"/>
      <c r="C141" s="132"/>
      <c r="D141" s="132"/>
      <c r="E141" s="132"/>
      <c r="F141" s="132"/>
      <c r="G141" s="132"/>
      <c r="H141" s="132"/>
      <c r="I141" s="132"/>
      <c r="J141" s="132"/>
      <c r="K141" s="132"/>
      <c r="L141" s="132"/>
      <c r="M141" s="132"/>
      <c r="N141" s="132"/>
      <c r="O141" s="132"/>
      <c r="P141" s="132"/>
      <c r="Q141" s="132"/>
      <c r="R141" s="132"/>
      <c r="S141" s="132"/>
      <c r="T141" s="132"/>
      <c r="U141" s="132"/>
    </row>
    <row r="142" spans="1:21" ht="12.75" customHeight="1" x14ac:dyDescent="0.25">
      <c r="A142" s="132"/>
      <c r="B142" s="132"/>
      <c r="C142" s="132"/>
      <c r="D142" s="132"/>
      <c r="E142" s="132"/>
      <c r="F142" s="132"/>
      <c r="G142" s="132"/>
      <c r="H142" s="132"/>
      <c r="I142" s="132"/>
      <c r="J142" s="132"/>
      <c r="K142" s="132"/>
      <c r="L142" s="132"/>
      <c r="M142" s="132"/>
      <c r="N142" s="132"/>
      <c r="O142" s="132"/>
      <c r="P142" s="132"/>
      <c r="Q142" s="132"/>
      <c r="R142" s="132"/>
      <c r="S142" s="132"/>
      <c r="T142" s="132"/>
      <c r="U142" s="132"/>
    </row>
    <row r="143" spans="1:21" ht="12.75" customHeight="1" x14ac:dyDescent="0.25">
      <c r="A143" s="132"/>
      <c r="B143" s="132"/>
      <c r="C143" s="132"/>
      <c r="D143" s="132"/>
      <c r="E143" s="132"/>
      <c r="F143" s="132"/>
      <c r="G143" s="132"/>
      <c r="H143" s="132"/>
      <c r="I143" s="132"/>
      <c r="J143" s="132"/>
      <c r="K143" s="132"/>
      <c r="L143" s="132"/>
      <c r="M143" s="132"/>
      <c r="N143" s="132"/>
      <c r="O143" s="132"/>
      <c r="P143" s="132"/>
      <c r="Q143" s="132"/>
      <c r="R143" s="132"/>
      <c r="S143" s="132"/>
      <c r="T143" s="132"/>
      <c r="U143" s="132"/>
    </row>
    <row r="144" spans="1:21" ht="12.75" customHeight="1" x14ac:dyDescent="0.25">
      <c r="A144" s="132"/>
      <c r="B144" s="132"/>
      <c r="C144" s="132"/>
      <c r="D144" s="132"/>
      <c r="E144" s="132"/>
      <c r="F144" s="132"/>
      <c r="G144" s="132"/>
      <c r="H144" s="132"/>
      <c r="I144" s="132"/>
      <c r="J144" s="132"/>
      <c r="K144" s="132"/>
      <c r="L144" s="132"/>
      <c r="M144" s="132"/>
      <c r="N144" s="132"/>
      <c r="O144" s="132"/>
      <c r="P144" s="132"/>
      <c r="Q144" s="132"/>
      <c r="R144" s="132"/>
      <c r="S144" s="132"/>
      <c r="T144" s="132"/>
      <c r="U144" s="132"/>
    </row>
    <row r="145" spans="1:21" ht="12.75" customHeight="1" x14ac:dyDescent="0.25">
      <c r="A145" s="132"/>
      <c r="B145" s="132"/>
      <c r="C145" s="132"/>
      <c r="D145" s="132"/>
      <c r="E145" s="132"/>
      <c r="F145" s="132"/>
      <c r="G145" s="132"/>
      <c r="H145" s="132"/>
      <c r="I145" s="132"/>
      <c r="J145" s="132"/>
      <c r="K145" s="132"/>
      <c r="L145" s="132"/>
      <c r="M145" s="132"/>
      <c r="N145" s="132"/>
      <c r="O145" s="132"/>
      <c r="P145" s="132"/>
      <c r="Q145" s="132"/>
      <c r="R145" s="132"/>
      <c r="S145" s="132"/>
      <c r="T145" s="132"/>
      <c r="U145" s="132"/>
    </row>
    <row r="146" spans="1:21" ht="12.75" customHeight="1" x14ac:dyDescent="0.25">
      <c r="A146" s="132"/>
      <c r="B146" s="132"/>
      <c r="C146" s="132"/>
      <c r="D146" s="132"/>
      <c r="E146" s="132"/>
      <c r="F146" s="132"/>
      <c r="G146" s="132"/>
      <c r="H146" s="132"/>
      <c r="I146" s="132"/>
      <c r="J146" s="132"/>
      <c r="K146" s="132"/>
      <c r="L146" s="132"/>
      <c r="M146" s="132"/>
      <c r="N146" s="132"/>
      <c r="O146" s="132"/>
      <c r="P146" s="132"/>
      <c r="Q146" s="132"/>
      <c r="R146" s="132"/>
      <c r="S146" s="132"/>
      <c r="T146" s="132"/>
      <c r="U146" s="132"/>
    </row>
    <row r="147" spans="1:21" ht="12.75" customHeight="1" x14ac:dyDescent="0.25">
      <c r="A147" s="132"/>
      <c r="B147" s="132"/>
      <c r="C147" s="132"/>
      <c r="D147" s="132"/>
      <c r="E147" s="132"/>
      <c r="F147" s="132"/>
      <c r="G147" s="132"/>
      <c r="H147" s="132"/>
      <c r="I147" s="132"/>
      <c r="J147" s="132"/>
      <c r="K147" s="132"/>
      <c r="L147" s="132"/>
      <c r="M147" s="132"/>
      <c r="N147" s="132"/>
      <c r="O147" s="132"/>
      <c r="P147" s="132"/>
      <c r="Q147" s="132"/>
      <c r="R147" s="132"/>
      <c r="S147" s="132"/>
      <c r="T147" s="132"/>
      <c r="U147" s="132"/>
    </row>
    <row r="148" spans="1:21" ht="12.75" customHeight="1" x14ac:dyDescent="0.25">
      <c r="A148" s="132"/>
      <c r="B148" s="132"/>
      <c r="C148" s="132"/>
      <c r="D148" s="132"/>
      <c r="E148" s="132"/>
      <c r="F148" s="132"/>
      <c r="G148" s="132"/>
      <c r="H148" s="132"/>
      <c r="I148" s="132"/>
      <c r="J148" s="132"/>
      <c r="K148" s="132"/>
      <c r="L148" s="132"/>
      <c r="M148" s="132"/>
      <c r="N148" s="132"/>
      <c r="O148" s="132"/>
      <c r="P148" s="132"/>
      <c r="Q148" s="132"/>
      <c r="R148" s="132"/>
      <c r="S148" s="132"/>
      <c r="T148" s="132"/>
      <c r="U148" s="132"/>
    </row>
    <row r="149" spans="1:21" ht="12.75" customHeight="1" x14ac:dyDescent="0.25">
      <c r="A149" s="132"/>
      <c r="B149" s="132"/>
      <c r="C149" s="132"/>
      <c r="D149" s="132"/>
      <c r="E149" s="132"/>
      <c r="F149" s="132"/>
      <c r="G149" s="132"/>
      <c r="H149" s="132"/>
      <c r="I149" s="132"/>
      <c r="J149" s="132"/>
      <c r="K149" s="132"/>
      <c r="L149" s="132"/>
      <c r="M149" s="132"/>
      <c r="N149" s="132"/>
      <c r="O149" s="132"/>
      <c r="P149" s="132"/>
      <c r="Q149" s="132"/>
      <c r="R149" s="132"/>
      <c r="S149" s="132"/>
      <c r="T149" s="132"/>
      <c r="U149" s="132"/>
    </row>
    <row r="150" spans="1:21" ht="12.75" customHeight="1" x14ac:dyDescent="0.25">
      <c r="A150" s="132"/>
      <c r="B150" s="132"/>
      <c r="C150" s="132"/>
      <c r="D150" s="132"/>
      <c r="E150" s="132"/>
      <c r="F150" s="132"/>
      <c r="G150" s="132"/>
      <c r="H150" s="132"/>
      <c r="I150" s="132"/>
      <c r="J150" s="132"/>
      <c r="K150" s="132"/>
      <c r="L150" s="132"/>
      <c r="M150" s="132"/>
      <c r="N150" s="132"/>
      <c r="O150" s="132"/>
      <c r="P150" s="132"/>
      <c r="Q150" s="132"/>
      <c r="R150" s="132"/>
      <c r="S150" s="132"/>
      <c r="T150" s="132"/>
      <c r="U150" s="132"/>
    </row>
    <row r="151" spans="1:21" ht="12.75" customHeight="1" x14ac:dyDescent="0.25">
      <c r="A151" s="132"/>
      <c r="B151" s="132"/>
      <c r="C151" s="132"/>
      <c r="D151" s="132"/>
      <c r="E151" s="132"/>
      <c r="F151" s="132"/>
      <c r="G151" s="132"/>
      <c r="H151" s="132"/>
      <c r="I151" s="132"/>
      <c r="J151" s="132"/>
      <c r="K151" s="132"/>
      <c r="L151" s="132"/>
      <c r="M151" s="132"/>
      <c r="N151" s="132"/>
      <c r="O151" s="132"/>
      <c r="P151" s="132"/>
      <c r="Q151" s="132"/>
      <c r="R151" s="132"/>
      <c r="S151" s="132"/>
      <c r="T151" s="132"/>
      <c r="U151" s="132"/>
    </row>
    <row r="152" spans="1:21" ht="12.75" customHeight="1" x14ac:dyDescent="0.25">
      <c r="A152" s="132"/>
      <c r="B152" s="132"/>
      <c r="C152" s="132"/>
      <c r="D152" s="132"/>
      <c r="E152" s="132"/>
      <c r="F152" s="132"/>
      <c r="G152" s="132"/>
      <c r="H152" s="132"/>
      <c r="I152" s="132"/>
      <c r="J152" s="132"/>
      <c r="K152" s="132"/>
      <c r="L152" s="132"/>
      <c r="M152" s="132"/>
      <c r="N152" s="132"/>
      <c r="O152" s="132"/>
      <c r="P152" s="132"/>
      <c r="Q152" s="132"/>
      <c r="R152" s="132"/>
      <c r="S152" s="132"/>
      <c r="T152" s="132"/>
      <c r="U152" s="132"/>
    </row>
    <row r="153" spans="1:21" ht="12.75" customHeight="1" x14ac:dyDescent="0.25">
      <c r="A153" s="132"/>
      <c r="B153" s="132"/>
      <c r="C153" s="132"/>
      <c r="D153" s="132"/>
      <c r="E153" s="132"/>
      <c r="F153" s="132"/>
      <c r="G153" s="132"/>
      <c r="H153" s="132"/>
      <c r="I153" s="132"/>
      <c r="J153" s="132"/>
      <c r="K153" s="132"/>
      <c r="L153" s="132"/>
      <c r="M153" s="132"/>
      <c r="N153" s="132"/>
      <c r="O153" s="132"/>
      <c r="P153" s="132"/>
      <c r="Q153" s="132"/>
      <c r="R153" s="132"/>
      <c r="S153" s="132"/>
      <c r="T153" s="132"/>
      <c r="U153" s="132"/>
    </row>
    <row r="154" spans="1:21" ht="12.75" customHeight="1" x14ac:dyDescent="0.25">
      <c r="A154" s="132"/>
      <c r="B154" s="132"/>
      <c r="C154" s="132"/>
      <c r="D154" s="132"/>
      <c r="E154" s="132"/>
      <c r="F154" s="132"/>
      <c r="G154" s="132"/>
      <c r="H154" s="132"/>
      <c r="I154" s="132"/>
      <c r="J154" s="132"/>
      <c r="K154" s="132"/>
      <c r="L154" s="132"/>
      <c r="M154" s="132"/>
      <c r="N154" s="132"/>
      <c r="O154" s="132"/>
      <c r="P154" s="132"/>
      <c r="Q154" s="132"/>
      <c r="R154" s="132"/>
      <c r="S154" s="132"/>
      <c r="T154" s="132"/>
      <c r="U154" s="132"/>
    </row>
    <row r="155" spans="1:21" ht="12.75" customHeight="1" x14ac:dyDescent="0.25">
      <c r="A155" s="132"/>
      <c r="B155" s="132"/>
      <c r="C155" s="132"/>
      <c r="D155" s="132"/>
      <c r="E155" s="132"/>
      <c r="F155" s="132"/>
      <c r="G155" s="132"/>
      <c r="H155" s="132"/>
      <c r="I155" s="132"/>
      <c r="J155" s="132"/>
      <c r="K155" s="132"/>
      <c r="L155" s="132"/>
      <c r="M155" s="132"/>
      <c r="N155" s="132"/>
      <c r="O155" s="132"/>
      <c r="P155" s="132"/>
      <c r="Q155" s="132"/>
      <c r="R155" s="132"/>
      <c r="S155" s="132"/>
      <c r="T155" s="132"/>
      <c r="U155" s="132"/>
    </row>
    <row r="156" spans="1:21" ht="12.75" customHeight="1" x14ac:dyDescent="0.25">
      <c r="A156" s="132"/>
      <c r="B156" s="132"/>
      <c r="C156" s="132"/>
      <c r="D156" s="132"/>
      <c r="E156" s="132"/>
      <c r="F156" s="132"/>
      <c r="G156" s="132"/>
      <c r="H156" s="132"/>
      <c r="I156" s="132"/>
      <c r="J156" s="132"/>
      <c r="K156" s="132"/>
      <c r="L156" s="132"/>
      <c r="M156" s="132"/>
      <c r="N156" s="132"/>
      <c r="O156" s="132"/>
      <c r="P156" s="132"/>
      <c r="Q156" s="132"/>
      <c r="R156" s="132"/>
      <c r="S156" s="132"/>
      <c r="T156" s="132"/>
      <c r="U156" s="132"/>
    </row>
    <row r="157" spans="1:21" ht="12.75" customHeight="1" x14ac:dyDescent="0.25">
      <c r="A157" s="132"/>
      <c r="B157" s="132"/>
      <c r="C157" s="132"/>
      <c r="D157" s="132"/>
      <c r="E157" s="132"/>
      <c r="F157" s="132"/>
      <c r="G157" s="132"/>
      <c r="H157" s="132"/>
      <c r="I157" s="132"/>
      <c r="J157" s="132"/>
      <c r="K157" s="132"/>
      <c r="L157" s="132"/>
      <c r="M157" s="132"/>
      <c r="N157" s="132"/>
      <c r="O157" s="132"/>
      <c r="P157" s="132"/>
      <c r="Q157" s="132"/>
      <c r="R157" s="132"/>
      <c r="S157" s="132"/>
      <c r="T157" s="132"/>
      <c r="U157" s="132"/>
    </row>
    <row r="158" spans="1:21" ht="12.75" customHeight="1" x14ac:dyDescent="0.25">
      <c r="A158" s="132"/>
      <c r="B158" s="132"/>
      <c r="C158" s="132"/>
      <c r="D158" s="132"/>
      <c r="E158" s="132"/>
      <c r="F158" s="132"/>
      <c r="G158" s="132"/>
      <c r="H158" s="132"/>
      <c r="I158" s="132"/>
      <c r="J158" s="132"/>
      <c r="K158" s="132"/>
      <c r="L158" s="132"/>
      <c r="M158" s="132"/>
      <c r="N158" s="132"/>
      <c r="O158" s="132"/>
      <c r="P158" s="132"/>
      <c r="Q158" s="132"/>
      <c r="R158" s="132"/>
      <c r="S158" s="132"/>
      <c r="T158" s="132"/>
      <c r="U158" s="132"/>
    </row>
    <row r="159" spans="1:21" ht="12.75" customHeight="1" x14ac:dyDescent="0.25">
      <c r="A159" s="132"/>
      <c r="B159" s="132"/>
      <c r="C159" s="132"/>
      <c r="D159" s="132"/>
      <c r="E159" s="132"/>
      <c r="F159" s="132"/>
      <c r="G159" s="132"/>
      <c r="H159" s="132"/>
      <c r="I159" s="132"/>
      <c r="J159" s="132"/>
      <c r="K159" s="132"/>
      <c r="L159" s="132"/>
      <c r="M159" s="132"/>
      <c r="N159" s="132"/>
      <c r="O159" s="132"/>
      <c r="P159" s="132"/>
      <c r="Q159" s="132"/>
      <c r="R159" s="132"/>
      <c r="S159" s="132"/>
      <c r="T159" s="132"/>
      <c r="U159" s="132"/>
    </row>
    <row r="160" spans="1:21" ht="12.75" customHeight="1" x14ac:dyDescent="0.25">
      <c r="A160" s="132"/>
      <c r="B160" s="132"/>
      <c r="C160" s="132"/>
      <c r="D160" s="132"/>
      <c r="E160" s="132"/>
      <c r="F160" s="132"/>
      <c r="G160" s="132"/>
      <c r="H160" s="132"/>
      <c r="I160" s="132"/>
      <c r="J160" s="132"/>
      <c r="K160" s="132"/>
      <c r="L160" s="132"/>
      <c r="M160" s="132"/>
      <c r="N160" s="132"/>
      <c r="O160" s="132"/>
      <c r="P160" s="132"/>
      <c r="Q160" s="132"/>
      <c r="R160" s="132"/>
      <c r="S160" s="132"/>
      <c r="T160" s="132"/>
      <c r="U160" s="132"/>
    </row>
    <row r="161" spans="1:21" ht="12.75" customHeight="1" x14ac:dyDescent="0.25">
      <c r="A161" s="132"/>
      <c r="B161" s="132"/>
      <c r="C161" s="132"/>
      <c r="D161" s="132"/>
      <c r="E161" s="132"/>
      <c r="F161" s="132"/>
      <c r="G161" s="132"/>
      <c r="H161" s="132"/>
      <c r="I161" s="132"/>
      <c r="J161" s="132"/>
      <c r="K161" s="132"/>
      <c r="L161" s="132"/>
      <c r="M161" s="132"/>
      <c r="N161" s="132"/>
      <c r="O161" s="132"/>
      <c r="P161" s="132"/>
      <c r="Q161" s="132"/>
      <c r="R161" s="132"/>
      <c r="S161" s="132"/>
      <c r="T161" s="132"/>
      <c r="U161" s="132"/>
    </row>
    <row r="162" spans="1:21" ht="12.75" customHeight="1" x14ac:dyDescent="0.25">
      <c r="A162" s="132"/>
      <c r="B162" s="132"/>
      <c r="C162" s="132"/>
      <c r="D162" s="132"/>
      <c r="E162" s="132"/>
      <c r="F162" s="132"/>
      <c r="G162" s="132"/>
      <c r="H162" s="132"/>
      <c r="I162" s="132"/>
      <c r="J162" s="132"/>
      <c r="K162" s="132"/>
      <c r="L162" s="132"/>
      <c r="M162" s="132"/>
      <c r="N162" s="132"/>
      <c r="O162" s="132"/>
      <c r="P162" s="132"/>
      <c r="Q162" s="132"/>
      <c r="R162" s="132"/>
      <c r="S162" s="132"/>
      <c r="T162" s="132"/>
      <c r="U162" s="132"/>
    </row>
    <row r="163" spans="1:21" ht="12.75" customHeight="1" x14ac:dyDescent="0.25">
      <c r="A163" s="132"/>
      <c r="B163" s="132"/>
      <c r="C163" s="132"/>
      <c r="D163" s="132"/>
      <c r="E163" s="132"/>
      <c r="F163" s="132"/>
      <c r="G163" s="132"/>
      <c r="H163" s="132"/>
      <c r="I163" s="132"/>
      <c r="J163" s="132"/>
      <c r="K163" s="132"/>
      <c r="L163" s="132"/>
      <c r="M163" s="132"/>
      <c r="N163" s="132"/>
      <c r="O163" s="132"/>
      <c r="P163" s="132"/>
      <c r="Q163" s="132"/>
      <c r="R163" s="132"/>
      <c r="S163" s="132"/>
      <c r="T163" s="132"/>
      <c r="U163" s="132"/>
    </row>
    <row r="164" spans="1:21" ht="12.75" customHeight="1" x14ac:dyDescent="0.25">
      <c r="A164" s="132"/>
      <c r="B164" s="132"/>
      <c r="C164" s="132"/>
      <c r="D164" s="132"/>
      <c r="E164" s="132"/>
      <c r="F164" s="132"/>
      <c r="G164" s="132"/>
      <c r="H164" s="132"/>
      <c r="I164" s="132"/>
      <c r="J164" s="132"/>
      <c r="K164" s="132"/>
      <c r="L164" s="132"/>
      <c r="M164" s="132"/>
      <c r="N164" s="132"/>
      <c r="O164" s="132"/>
      <c r="P164" s="132"/>
      <c r="Q164" s="132"/>
      <c r="R164" s="132"/>
      <c r="S164" s="132"/>
      <c r="T164" s="132"/>
      <c r="U164" s="132"/>
    </row>
    <row r="165" spans="1:21" ht="12.75" customHeight="1" x14ac:dyDescent="0.25">
      <c r="A165" s="132"/>
      <c r="B165" s="132"/>
      <c r="C165" s="132"/>
      <c r="D165" s="132"/>
      <c r="E165" s="132"/>
      <c r="F165" s="132"/>
      <c r="G165" s="132"/>
      <c r="H165" s="132"/>
      <c r="I165" s="132"/>
      <c r="J165" s="132"/>
      <c r="K165" s="132"/>
      <c r="L165" s="132"/>
      <c r="M165" s="132"/>
      <c r="N165" s="132"/>
      <c r="O165" s="132"/>
      <c r="P165" s="132"/>
      <c r="Q165" s="132"/>
      <c r="R165" s="132"/>
      <c r="S165" s="132"/>
      <c r="T165" s="132"/>
      <c r="U165" s="132"/>
    </row>
    <row r="166" spans="1:21" ht="12.75" customHeight="1" x14ac:dyDescent="0.25">
      <c r="A166" s="132"/>
      <c r="B166" s="132"/>
      <c r="C166" s="132"/>
      <c r="D166" s="132"/>
      <c r="E166" s="132"/>
      <c r="F166" s="132"/>
      <c r="G166" s="132"/>
      <c r="H166" s="132"/>
      <c r="I166" s="132"/>
      <c r="J166" s="132"/>
      <c r="K166" s="132"/>
      <c r="L166" s="132"/>
      <c r="M166" s="132"/>
      <c r="N166" s="132"/>
      <c r="O166" s="132"/>
      <c r="P166" s="132"/>
      <c r="Q166" s="132"/>
      <c r="R166" s="132"/>
      <c r="S166" s="132"/>
      <c r="T166" s="132"/>
      <c r="U166" s="132"/>
    </row>
    <row r="167" spans="1:21" ht="12.75" customHeight="1" x14ac:dyDescent="0.25">
      <c r="A167" s="132"/>
      <c r="B167" s="132"/>
      <c r="C167" s="132"/>
      <c r="D167" s="132"/>
      <c r="E167" s="132"/>
      <c r="F167" s="132"/>
      <c r="G167" s="132"/>
      <c r="H167" s="132"/>
      <c r="I167" s="132"/>
      <c r="J167" s="132"/>
      <c r="K167" s="132"/>
      <c r="L167" s="132"/>
      <c r="M167" s="132"/>
      <c r="N167" s="132"/>
      <c r="O167" s="132"/>
      <c r="P167" s="132"/>
      <c r="Q167" s="132"/>
      <c r="R167" s="132"/>
      <c r="S167" s="132"/>
      <c r="T167" s="132"/>
      <c r="U167" s="132"/>
    </row>
    <row r="168" spans="1:21" ht="12.75" customHeight="1" x14ac:dyDescent="0.25">
      <c r="A168" s="132"/>
      <c r="B168" s="132"/>
      <c r="C168" s="132"/>
      <c r="D168" s="132"/>
      <c r="E168" s="132"/>
      <c r="F168" s="132"/>
      <c r="G168" s="132"/>
      <c r="H168" s="132"/>
      <c r="I168" s="132"/>
      <c r="J168" s="132"/>
      <c r="K168" s="132"/>
      <c r="L168" s="132"/>
      <c r="M168" s="132"/>
      <c r="N168" s="132"/>
      <c r="O168" s="132"/>
      <c r="P168" s="132"/>
      <c r="Q168" s="132"/>
      <c r="R168" s="132"/>
      <c r="S168" s="132"/>
      <c r="T168" s="132"/>
      <c r="U168" s="132"/>
    </row>
    <row r="169" spans="1:21" ht="12.75" customHeight="1" x14ac:dyDescent="0.25">
      <c r="A169" s="132"/>
      <c r="B169" s="132"/>
      <c r="C169" s="132"/>
      <c r="D169" s="132"/>
      <c r="E169" s="132"/>
      <c r="F169" s="132"/>
      <c r="G169" s="132"/>
      <c r="H169" s="132"/>
      <c r="I169" s="132"/>
      <c r="J169" s="132"/>
      <c r="K169" s="132"/>
      <c r="L169" s="132"/>
      <c r="M169" s="132"/>
      <c r="N169" s="132"/>
      <c r="O169" s="132"/>
      <c r="P169" s="132"/>
      <c r="Q169" s="132"/>
      <c r="R169" s="132"/>
      <c r="S169" s="132"/>
      <c r="T169" s="132"/>
      <c r="U169" s="132"/>
    </row>
    <row r="170" spans="1:21" ht="12.75" customHeight="1" x14ac:dyDescent="0.25">
      <c r="A170" s="132"/>
      <c r="B170" s="132"/>
      <c r="C170" s="132"/>
      <c r="D170" s="132"/>
      <c r="E170" s="132"/>
      <c r="F170" s="132"/>
      <c r="G170" s="132"/>
      <c r="H170" s="132"/>
      <c r="I170" s="132"/>
      <c r="J170" s="132"/>
      <c r="K170" s="132"/>
      <c r="L170" s="132"/>
      <c r="M170" s="132"/>
      <c r="N170" s="132"/>
      <c r="O170" s="132"/>
      <c r="P170" s="132"/>
      <c r="Q170" s="132"/>
      <c r="R170" s="132"/>
      <c r="S170" s="132"/>
      <c r="T170" s="132"/>
      <c r="U170" s="132"/>
    </row>
    <row r="171" spans="1:21" ht="12.75" customHeight="1" x14ac:dyDescent="0.25">
      <c r="A171" s="132"/>
      <c r="B171" s="132"/>
      <c r="C171" s="132"/>
      <c r="D171" s="132"/>
      <c r="E171" s="132"/>
      <c r="F171" s="132"/>
      <c r="G171" s="132"/>
      <c r="H171" s="132"/>
      <c r="I171" s="132"/>
      <c r="J171" s="132"/>
      <c r="K171" s="132"/>
      <c r="L171" s="132"/>
      <c r="M171" s="132"/>
      <c r="N171" s="132"/>
      <c r="O171" s="132"/>
      <c r="P171" s="132"/>
      <c r="Q171" s="132"/>
      <c r="R171" s="132"/>
      <c r="S171" s="132"/>
      <c r="T171" s="132"/>
      <c r="U171" s="132"/>
    </row>
    <row r="172" spans="1:21" ht="12.75" customHeight="1" x14ac:dyDescent="0.25">
      <c r="A172" s="132"/>
      <c r="B172" s="132"/>
      <c r="C172" s="132"/>
      <c r="D172" s="132"/>
      <c r="E172" s="132"/>
      <c r="F172" s="132"/>
      <c r="G172" s="132"/>
      <c r="H172" s="132"/>
      <c r="I172" s="132"/>
      <c r="J172" s="132"/>
      <c r="K172" s="132"/>
      <c r="L172" s="132"/>
      <c r="M172" s="132"/>
      <c r="N172" s="132"/>
      <c r="O172" s="132"/>
      <c r="P172" s="132"/>
      <c r="Q172" s="132"/>
      <c r="R172" s="132"/>
      <c r="S172" s="132"/>
      <c r="T172" s="132"/>
      <c r="U172" s="132"/>
    </row>
    <row r="173" spans="1:21" ht="12.75" customHeight="1" x14ac:dyDescent="0.25">
      <c r="A173" s="132"/>
      <c r="B173" s="132"/>
      <c r="C173" s="132"/>
      <c r="D173" s="132"/>
      <c r="E173" s="132"/>
      <c r="F173" s="132"/>
      <c r="G173" s="132"/>
      <c r="H173" s="132"/>
      <c r="I173" s="132"/>
      <c r="J173" s="132"/>
      <c r="K173" s="132"/>
      <c r="L173" s="132"/>
      <c r="M173" s="132"/>
      <c r="N173" s="132"/>
      <c r="O173" s="132"/>
      <c r="P173" s="132"/>
      <c r="Q173" s="132"/>
      <c r="R173" s="132"/>
      <c r="S173" s="132"/>
      <c r="T173" s="132"/>
      <c r="U173" s="132"/>
    </row>
    <row r="174" spans="1:21" ht="12.75" customHeight="1" x14ac:dyDescent="0.25">
      <c r="A174" s="132"/>
      <c r="B174" s="132"/>
      <c r="C174" s="132"/>
      <c r="D174" s="132"/>
      <c r="E174" s="132"/>
      <c r="F174" s="132"/>
      <c r="G174" s="132"/>
      <c r="H174" s="132"/>
      <c r="I174" s="132"/>
      <c r="J174" s="132"/>
      <c r="K174" s="132"/>
      <c r="L174" s="132"/>
      <c r="M174" s="132"/>
      <c r="N174" s="132"/>
      <c r="O174" s="132"/>
      <c r="P174" s="132"/>
      <c r="Q174" s="132"/>
      <c r="R174" s="132"/>
      <c r="S174" s="132"/>
      <c r="T174" s="132"/>
      <c r="U174" s="132"/>
    </row>
    <row r="175" spans="1:21" ht="12.75" customHeight="1" x14ac:dyDescent="0.25">
      <c r="A175" s="132"/>
      <c r="B175" s="132"/>
      <c r="C175" s="132"/>
      <c r="D175" s="132"/>
      <c r="E175" s="132"/>
      <c r="F175" s="132"/>
      <c r="G175" s="132"/>
      <c r="H175" s="132"/>
      <c r="I175" s="132"/>
      <c r="J175" s="132"/>
      <c r="K175" s="132"/>
      <c r="L175" s="132"/>
      <c r="M175" s="132"/>
      <c r="N175" s="132"/>
      <c r="O175" s="132"/>
      <c r="P175" s="132"/>
      <c r="Q175" s="132"/>
      <c r="R175" s="132"/>
      <c r="S175" s="132"/>
      <c r="T175" s="132"/>
      <c r="U175" s="132"/>
    </row>
    <row r="176" spans="1:21" ht="12.75" customHeight="1" x14ac:dyDescent="0.25">
      <c r="A176" s="132"/>
      <c r="B176" s="132"/>
      <c r="C176" s="132"/>
      <c r="D176" s="132"/>
      <c r="E176" s="132"/>
      <c r="F176" s="132"/>
      <c r="G176" s="132"/>
      <c r="H176" s="132"/>
      <c r="I176" s="132"/>
      <c r="J176" s="132"/>
      <c r="K176" s="132"/>
      <c r="L176" s="132"/>
      <c r="M176" s="132"/>
      <c r="N176" s="132"/>
      <c r="O176" s="132"/>
      <c r="P176" s="132"/>
      <c r="Q176" s="132"/>
      <c r="R176" s="132"/>
      <c r="S176" s="132"/>
      <c r="T176" s="132"/>
      <c r="U176" s="132"/>
    </row>
    <row r="177" spans="1:21" ht="12.75" customHeight="1" x14ac:dyDescent="0.25">
      <c r="A177" s="132"/>
      <c r="B177" s="132"/>
      <c r="C177" s="132"/>
      <c r="D177" s="132"/>
      <c r="E177" s="132"/>
      <c r="F177" s="132"/>
      <c r="G177" s="132"/>
      <c r="H177" s="132"/>
      <c r="I177" s="132"/>
      <c r="J177" s="132"/>
      <c r="K177" s="132"/>
      <c r="L177" s="132"/>
      <c r="M177" s="132"/>
      <c r="N177" s="132"/>
      <c r="O177" s="132"/>
      <c r="P177" s="132"/>
      <c r="Q177" s="132"/>
      <c r="R177" s="132"/>
      <c r="S177" s="132"/>
      <c r="T177" s="132"/>
      <c r="U177" s="132"/>
    </row>
    <row r="178" spans="1:21" ht="12.75" customHeight="1" x14ac:dyDescent="0.25">
      <c r="A178" s="132"/>
      <c r="B178" s="132"/>
      <c r="C178" s="132"/>
      <c r="D178" s="132"/>
      <c r="E178" s="132"/>
      <c r="F178" s="132"/>
      <c r="G178" s="132"/>
      <c r="H178" s="132"/>
      <c r="I178" s="132"/>
      <c r="J178" s="132"/>
      <c r="K178" s="132"/>
      <c r="L178" s="132"/>
      <c r="M178" s="132"/>
      <c r="N178" s="132"/>
      <c r="O178" s="132"/>
      <c r="P178" s="132"/>
      <c r="Q178" s="132"/>
      <c r="R178" s="132"/>
      <c r="S178" s="132"/>
      <c r="T178" s="132"/>
      <c r="U178" s="132"/>
    </row>
    <row r="179" spans="1:21" ht="12.75" customHeight="1" x14ac:dyDescent="0.25">
      <c r="A179" s="132"/>
      <c r="B179" s="132"/>
      <c r="C179" s="132"/>
      <c r="D179" s="132"/>
      <c r="E179" s="132"/>
      <c r="F179" s="132"/>
      <c r="G179" s="132"/>
      <c r="H179" s="132"/>
      <c r="I179" s="132"/>
      <c r="J179" s="132"/>
      <c r="K179" s="132"/>
      <c r="L179" s="132"/>
      <c r="M179" s="132"/>
      <c r="N179" s="132"/>
      <c r="O179" s="132"/>
      <c r="P179" s="132"/>
      <c r="Q179" s="132"/>
      <c r="R179" s="132"/>
      <c r="S179" s="132"/>
      <c r="T179" s="132"/>
      <c r="U179" s="132"/>
    </row>
    <row r="180" spans="1:21" ht="12.75" customHeight="1" x14ac:dyDescent="0.25">
      <c r="A180" s="132"/>
      <c r="B180" s="132"/>
      <c r="C180" s="132"/>
      <c r="D180" s="132"/>
      <c r="E180" s="132"/>
      <c r="F180" s="132"/>
      <c r="G180" s="132"/>
      <c r="H180" s="132"/>
      <c r="I180" s="132"/>
      <c r="J180" s="132"/>
      <c r="K180" s="132"/>
      <c r="L180" s="132"/>
      <c r="M180" s="132"/>
      <c r="N180" s="132"/>
      <c r="O180" s="132"/>
      <c r="P180" s="132"/>
      <c r="Q180" s="132"/>
      <c r="R180" s="132"/>
      <c r="S180" s="132"/>
      <c r="T180" s="132"/>
      <c r="U180" s="132"/>
    </row>
    <row r="181" spans="1:21" ht="12.75" customHeight="1" x14ac:dyDescent="0.25">
      <c r="A181" s="132"/>
      <c r="B181" s="132"/>
      <c r="C181" s="132"/>
      <c r="D181" s="132"/>
      <c r="E181" s="132"/>
      <c r="F181" s="132"/>
      <c r="G181" s="132"/>
      <c r="H181" s="132"/>
      <c r="I181" s="132"/>
      <c r="J181" s="132"/>
      <c r="K181" s="132"/>
      <c r="L181" s="132"/>
      <c r="M181" s="132"/>
      <c r="N181" s="132"/>
      <c r="O181" s="132"/>
      <c r="P181" s="132"/>
      <c r="Q181" s="132"/>
      <c r="R181" s="132"/>
      <c r="S181" s="132"/>
      <c r="T181" s="132"/>
      <c r="U181" s="132"/>
    </row>
    <row r="182" spans="1:21" ht="12.75" customHeight="1" x14ac:dyDescent="0.25">
      <c r="A182" s="132"/>
      <c r="B182" s="132"/>
      <c r="C182" s="132"/>
      <c r="D182" s="132"/>
      <c r="E182" s="132"/>
      <c r="F182" s="132"/>
      <c r="G182" s="132"/>
      <c r="H182" s="132"/>
      <c r="I182" s="132"/>
      <c r="J182" s="132"/>
      <c r="K182" s="132"/>
      <c r="L182" s="132"/>
      <c r="M182" s="132"/>
      <c r="N182" s="132"/>
      <c r="O182" s="132"/>
      <c r="P182" s="132"/>
      <c r="Q182" s="132"/>
      <c r="R182" s="132"/>
      <c r="S182" s="132"/>
      <c r="T182" s="132"/>
      <c r="U182" s="132"/>
    </row>
    <row r="183" spans="1:21" ht="12.75" customHeight="1" x14ac:dyDescent="0.25">
      <c r="A183" s="132"/>
      <c r="B183" s="132"/>
      <c r="C183" s="132"/>
      <c r="D183" s="132"/>
      <c r="E183" s="132"/>
      <c r="F183" s="132"/>
      <c r="G183" s="132"/>
      <c r="H183" s="132"/>
      <c r="I183" s="132"/>
      <c r="J183" s="132"/>
      <c r="K183" s="132"/>
      <c r="L183" s="132"/>
      <c r="M183" s="132"/>
      <c r="N183" s="132"/>
      <c r="O183" s="132"/>
      <c r="P183" s="132"/>
      <c r="Q183" s="132"/>
      <c r="R183" s="132"/>
      <c r="S183" s="132"/>
      <c r="T183" s="132"/>
      <c r="U183" s="132"/>
    </row>
    <row r="184" spans="1:21" ht="12.75" customHeight="1" x14ac:dyDescent="0.25">
      <c r="A184" s="132"/>
      <c r="B184" s="132"/>
      <c r="C184" s="132"/>
      <c r="D184" s="132"/>
      <c r="E184" s="132"/>
      <c r="F184" s="132"/>
      <c r="G184" s="132"/>
      <c r="H184" s="132"/>
      <c r="I184" s="132"/>
      <c r="J184" s="132"/>
      <c r="K184" s="132"/>
      <c r="L184" s="132"/>
      <c r="M184" s="132"/>
      <c r="N184" s="132"/>
      <c r="O184" s="132"/>
      <c r="P184" s="132"/>
      <c r="Q184" s="132"/>
      <c r="R184" s="132"/>
      <c r="S184" s="132"/>
      <c r="T184" s="132"/>
      <c r="U184" s="132"/>
    </row>
    <row r="185" spans="1:21" ht="12.75" customHeight="1" x14ac:dyDescent="0.25">
      <c r="A185" s="132"/>
      <c r="B185" s="132"/>
      <c r="C185" s="132"/>
      <c r="D185" s="132"/>
      <c r="E185" s="132"/>
      <c r="F185" s="132"/>
      <c r="G185" s="132"/>
      <c r="H185" s="132"/>
      <c r="I185" s="132"/>
      <c r="J185" s="132"/>
      <c r="K185" s="132"/>
      <c r="L185" s="132"/>
      <c r="M185" s="132"/>
      <c r="N185" s="132"/>
      <c r="O185" s="132"/>
      <c r="P185" s="132"/>
      <c r="Q185" s="132"/>
      <c r="R185" s="132"/>
      <c r="S185" s="132"/>
      <c r="T185" s="132"/>
      <c r="U185" s="132"/>
    </row>
    <row r="186" spans="1:21" ht="12.75" customHeight="1" x14ac:dyDescent="0.25">
      <c r="A186" s="132"/>
      <c r="B186" s="132"/>
      <c r="C186" s="132"/>
      <c r="D186" s="132"/>
      <c r="E186" s="132"/>
      <c r="F186" s="132"/>
      <c r="G186" s="132"/>
      <c r="H186" s="132"/>
      <c r="I186" s="132"/>
      <c r="J186" s="132"/>
      <c r="K186" s="132"/>
      <c r="L186" s="132"/>
      <c r="M186" s="132"/>
      <c r="N186" s="132"/>
      <c r="O186" s="132"/>
      <c r="P186" s="132"/>
      <c r="Q186" s="132"/>
      <c r="R186" s="132"/>
      <c r="S186" s="132"/>
      <c r="T186" s="132"/>
      <c r="U186" s="132"/>
    </row>
    <row r="187" spans="1:21" ht="12.75" customHeight="1" x14ac:dyDescent="0.25">
      <c r="A187" s="132"/>
      <c r="B187" s="132"/>
      <c r="C187" s="132"/>
      <c r="D187" s="132"/>
      <c r="E187" s="132"/>
      <c r="F187" s="132"/>
      <c r="G187" s="132"/>
      <c r="H187" s="132"/>
      <c r="I187" s="132"/>
      <c r="J187" s="132"/>
      <c r="K187" s="132"/>
      <c r="L187" s="132"/>
      <c r="M187" s="132"/>
      <c r="N187" s="132"/>
      <c r="O187" s="132"/>
      <c r="P187" s="132"/>
      <c r="Q187" s="132"/>
      <c r="R187" s="132"/>
      <c r="S187" s="132"/>
      <c r="T187" s="132"/>
      <c r="U187" s="132"/>
    </row>
    <row r="188" spans="1:21" ht="12.75" customHeight="1" x14ac:dyDescent="0.25">
      <c r="A188" s="132"/>
      <c r="B188" s="132"/>
      <c r="C188" s="132"/>
      <c r="D188" s="132"/>
      <c r="E188" s="132"/>
      <c r="F188" s="132"/>
      <c r="G188" s="132"/>
      <c r="H188" s="132"/>
      <c r="I188" s="132"/>
      <c r="J188" s="132"/>
      <c r="K188" s="132"/>
      <c r="L188" s="132"/>
      <c r="M188" s="132"/>
      <c r="N188" s="132"/>
      <c r="O188" s="132"/>
      <c r="P188" s="132"/>
      <c r="Q188" s="132"/>
      <c r="R188" s="132"/>
      <c r="S188" s="132"/>
      <c r="T188" s="132"/>
      <c r="U188" s="132"/>
    </row>
    <row r="189" spans="1:21" ht="12.75" customHeight="1" x14ac:dyDescent="0.25">
      <c r="A189" s="132"/>
      <c r="B189" s="132"/>
      <c r="C189" s="132"/>
      <c r="D189" s="132"/>
      <c r="E189" s="132"/>
      <c r="F189" s="132"/>
      <c r="G189" s="132"/>
      <c r="H189" s="132"/>
      <c r="I189" s="132"/>
      <c r="J189" s="132"/>
      <c r="K189" s="132"/>
      <c r="L189" s="132"/>
      <c r="M189" s="132"/>
      <c r="N189" s="132"/>
      <c r="O189" s="132"/>
      <c r="P189" s="132"/>
      <c r="Q189" s="132"/>
      <c r="R189" s="132"/>
      <c r="S189" s="132"/>
      <c r="T189" s="132"/>
      <c r="U189" s="132"/>
    </row>
    <row r="190" spans="1:21" ht="12.75" customHeight="1" x14ac:dyDescent="0.25">
      <c r="A190" s="132"/>
      <c r="B190" s="132"/>
      <c r="C190" s="132"/>
      <c r="D190" s="132"/>
      <c r="E190" s="132"/>
      <c r="F190" s="132"/>
      <c r="G190" s="132"/>
      <c r="H190" s="132"/>
      <c r="I190" s="132"/>
      <c r="J190" s="132"/>
      <c r="K190" s="132"/>
      <c r="L190" s="132"/>
      <c r="M190" s="132"/>
      <c r="N190" s="132"/>
      <c r="O190" s="132"/>
      <c r="P190" s="132"/>
      <c r="Q190" s="132"/>
      <c r="R190" s="132"/>
      <c r="S190" s="132"/>
      <c r="T190" s="132"/>
      <c r="U190" s="132"/>
    </row>
    <row r="191" spans="1:21" ht="12.75" customHeight="1" x14ac:dyDescent="0.25">
      <c r="A191" s="132"/>
      <c r="B191" s="132"/>
      <c r="C191" s="132"/>
      <c r="D191" s="132"/>
      <c r="E191" s="132"/>
      <c r="F191" s="132"/>
      <c r="G191" s="132"/>
      <c r="H191" s="132"/>
      <c r="I191" s="132"/>
      <c r="J191" s="132"/>
      <c r="K191" s="132"/>
      <c r="L191" s="132"/>
      <c r="M191" s="132"/>
      <c r="N191" s="132"/>
      <c r="O191" s="132"/>
      <c r="P191" s="132"/>
      <c r="Q191" s="132"/>
      <c r="R191" s="132"/>
      <c r="S191" s="132"/>
      <c r="T191" s="132"/>
      <c r="U191" s="132"/>
    </row>
    <row r="192" spans="1:21" ht="12.75" customHeight="1" x14ac:dyDescent="0.25">
      <c r="A192" s="132"/>
      <c r="B192" s="132"/>
      <c r="C192" s="132"/>
      <c r="D192" s="132"/>
      <c r="E192" s="132"/>
      <c r="F192" s="132"/>
      <c r="G192" s="132"/>
      <c r="H192" s="132"/>
      <c r="I192" s="132"/>
      <c r="J192" s="132"/>
      <c r="K192" s="132"/>
      <c r="L192" s="132"/>
      <c r="M192" s="132"/>
      <c r="N192" s="132"/>
      <c r="O192" s="132"/>
      <c r="P192" s="132"/>
      <c r="Q192" s="132"/>
      <c r="R192" s="132"/>
      <c r="S192" s="132"/>
      <c r="T192" s="132"/>
      <c r="U192" s="132"/>
    </row>
    <row r="193" spans="1:21" ht="12.75" customHeight="1" x14ac:dyDescent="0.25">
      <c r="A193" s="132"/>
      <c r="B193" s="132"/>
      <c r="C193" s="132"/>
      <c r="D193" s="132"/>
      <c r="E193" s="132"/>
      <c r="F193" s="132"/>
      <c r="G193" s="132"/>
      <c r="H193" s="132"/>
      <c r="I193" s="132"/>
      <c r="J193" s="132"/>
      <c r="K193" s="132"/>
      <c r="L193" s="132"/>
      <c r="M193" s="132"/>
      <c r="N193" s="132"/>
      <c r="O193" s="132"/>
      <c r="P193" s="132"/>
      <c r="Q193" s="132"/>
      <c r="R193" s="132"/>
      <c r="S193" s="132"/>
      <c r="T193" s="132"/>
      <c r="U193" s="132"/>
    </row>
    <row r="194" spans="1:21" ht="12.75" customHeight="1" x14ac:dyDescent="0.25">
      <c r="A194" s="132"/>
      <c r="B194" s="132"/>
      <c r="C194" s="132"/>
      <c r="D194" s="132"/>
      <c r="E194" s="132"/>
      <c r="F194" s="132"/>
      <c r="G194" s="132"/>
      <c r="H194" s="132"/>
      <c r="I194" s="132"/>
      <c r="J194" s="132"/>
      <c r="K194" s="132"/>
      <c r="L194" s="132"/>
      <c r="M194" s="132"/>
      <c r="N194" s="132"/>
      <c r="O194" s="132"/>
      <c r="P194" s="132"/>
      <c r="Q194" s="132"/>
      <c r="R194" s="132"/>
      <c r="S194" s="132"/>
      <c r="T194" s="132"/>
      <c r="U194" s="132"/>
    </row>
    <row r="195" spans="1:21" ht="12.75" customHeight="1" x14ac:dyDescent="0.25">
      <c r="A195" s="132"/>
      <c r="B195" s="132"/>
      <c r="C195" s="132"/>
      <c r="D195" s="132"/>
      <c r="E195" s="132"/>
      <c r="F195" s="132"/>
      <c r="G195" s="132"/>
      <c r="H195" s="132"/>
      <c r="I195" s="132"/>
      <c r="J195" s="132"/>
      <c r="K195" s="132"/>
      <c r="L195" s="132"/>
      <c r="M195" s="132"/>
      <c r="N195" s="132"/>
      <c r="O195" s="132"/>
      <c r="P195" s="132"/>
      <c r="Q195" s="132"/>
      <c r="R195" s="132"/>
      <c r="S195" s="132"/>
      <c r="T195" s="132"/>
      <c r="U195" s="132"/>
    </row>
    <row r="196" spans="1:21" ht="12.75" customHeight="1" x14ac:dyDescent="0.25">
      <c r="A196" s="132"/>
      <c r="B196" s="132"/>
      <c r="C196" s="132"/>
      <c r="D196" s="132"/>
      <c r="E196" s="132"/>
      <c r="F196" s="132"/>
      <c r="G196" s="132"/>
      <c r="H196" s="132"/>
      <c r="I196" s="132"/>
      <c r="J196" s="132"/>
      <c r="K196" s="132"/>
      <c r="L196" s="132"/>
      <c r="M196" s="132"/>
      <c r="N196" s="132"/>
      <c r="O196" s="132"/>
      <c r="P196" s="132"/>
      <c r="Q196" s="132"/>
      <c r="R196" s="132"/>
      <c r="S196" s="132"/>
      <c r="T196" s="132"/>
      <c r="U196" s="132"/>
    </row>
    <row r="197" spans="1:21" ht="12.75" customHeight="1" x14ac:dyDescent="0.25">
      <c r="A197" s="132"/>
      <c r="B197" s="132"/>
      <c r="C197" s="132"/>
      <c r="D197" s="132"/>
      <c r="E197" s="132"/>
      <c r="F197" s="132"/>
      <c r="G197" s="132"/>
      <c r="H197" s="132"/>
      <c r="I197" s="132"/>
      <c r="J197" s="132"/>
      <c r="K197" s="132"/>
      <c r="L197" s="132"/>
      <c r="M197" s="132"/>
      <c r="N197" s="132"/>
      <c r="O197" s="132"/>
      <c r="P197" s="132"/>
      <c r="Q197" s="132"/>
      <c r="R197" s="132"/>
      <c r="S197" s="132"/>
      <c r="T197" s="132"/>
      <c r="U197" s="132"/>
    </row>
    <row r="198" spans="1:21" ht="12.75" customHeight="1" x14ac:dyDescent="0.25">
      <c r="A198" s="132"/>
      <c r="B198" s="132"/>
      <c r="C198" s="132"/>
      <c r="D198" s="132"/>
      <c r="E198" s="132"/>
      <c r="F198" s="132"/>
      <c r="G198" s="132"/>
      <c r="H198" s="132"/>
      <c r="I198" s="132"/>
      <c r="J198" s="132"/>
      <c r="K198" s="132"/>
      <c r="L198" s="132"/>
      <c r="M198" s="132"/>
      <c r="N198" s="132"/>
      <c r="O198" s="132"/>
      <c r="P198" s="132"/>
      <c r="Q198" s="132"/>
      <c r="R198" s="132"/>
      <c r="S198" s="132"/>
      <c r="T198" s="132"/>
      <c r="U198" s="132"/>
    </row>
    <row r="199" spans="1:21" ht="12.75" customHeight="1" x14ac:dyDescent="0.25">
      <c r="A199" s="132"/>
      <c r="B199" s="132"/>
      <c r="C199" s="132"/>
      <c r="D199" s="132"/>
      <c r="E199" s="132"/>
      <c r="F199" s="132"/>
      <c r="G199" s="132"/>
      <c r="H199" s="132"/>
      <c r="I199" s="132"/>
      <c r="J199" s="132"/>
      <c r="K199" s="132"/>
      <c r="L199" s="132"/>
      <c r="M199" s="132"/>
      <c r="N199" s="132"/>
      <c r="O199" s="132"/>
      <c r="P199" s="132"/>
      <c r="Q199" s="132"/>
      <c r="R199" s="132"/>
      <c r="S199" s="132"/>
      <c r="T199" s="132"/>
      <c r="U199" s="132"/>
    </row>
    <row r="200" spans="1:21" ht="12.75" customHeight="1" x14ac:dyDescent="0.25">
      <c r="A200" s="132"/>
      <c r="B200" s="132"/>
      <c r="C200" s="132"/>
      <c r="D200" s="132"/>
      <c r="E200" s="132"/>
      <c r="F200" s="132"/>
      <c r="G200" s="132"/>
      <c r="H200" s="132"/>
      <c r="I200" s="132"/>
      <c r="J200" s="132"/>
      <c r="K200" s="132"/>
      <c r="L200" s="132"/>
      <c r="M200" s="132"/>
      <c r="N200" s="132"/>
      <c r="O200" s="132"/>
      <c r="P200" s="132"/>
      <c r="Q200" s="132"/>
      <c r="R200" s="132"/>
      <c r="S200" s="132"/>
      <c r="T200" s="132"/>
      <c r="U200" s="132"/>
    </row>
    <row r="201" spans="1:21" ht="12.75" customHeight="1" x14ac:dyDescent="0.25">
      <c r="A201" s="132"/>
      <c r="B201" s="132"/>
      <c r="C201" s="132"/>
      <c r="D201" s="132"/>
      <c r="E201" s="132"/>
      <c r="F201" s="132"/>
      <c r="G201" s="132"/>
      <c r="H201" s="132"/>
      <c r="I201" s="132"/>
      <c r="J201" s="132"/>
      <c r="K201" s="132"/>
      <c r="L201" s="132"/>
      <c r="M201" s="132"/>
      <c r="N201" s="132"/>
      <c r="O201" s="132"/>
      <c r="P201" s="132"/>
      <c r="Q201" s="132"/>
      <c r="R201" s="132"/>
      <c r="S201" s="132"/>
      <c r="T201" s="132"/>
      <c r="U201" s="132"/>
    </row>
    <row r="202" spans="1:21" ht="12.75" customHeight="1" x14ac:dyDescent="0.25">
      <c r="A202" s="132"/>
      <c r="B202" s="132"/>
      <c r="C202" s="132"/>
      <c r="D202" s="132"/>
      <c r="E202" s="132"/>
      <c r="F202" s="132"/>
      <c r="G202" s="132"/>
      <c r="H202" s="132"/>
      <c r="I202" s="132"/>
      <c r="J202" s="132"/>
      <c r="K202" s="132"/>
      <c r="L202" s="132"/>
      <c r="M202" s="132"/>
      <c r="N202" s="132"/>
      <c r="O202" s="132"/>
      <c r="P202" s="132"/>
      <c r="Q202" s="132"/>
      <c r="R202" s="132"/>
      <c r="S202" s="132"/>
      <c r="T202" s="132"/>
      <c r="U202" s="132"/>
    </row>
    <row r="203" spans="1:21" ht="12.75" customHeight="1" x14ac:dyDescent="0.25">
      <c r="A203" s="132"/>
      <c r="B203" s="132"/>
      <c r="C203" s="132"/>
      <c r="D203" s="132"/>
      <c r="E203" s="132"/>
      <c r="F203" s="132"/>
      <c r="G203" s="132"/>
      <c r="H203" s="132"/>
      <c r="I203" s="132"/>
      <c r="J203" s="132"/>
      <c r="K203" s="132"/>
      <c r="L203" s="132"/>
      <c r="M203" s="132"/>
      <c r="N203" s="132"/>
      <c r="O203" s="132"/>
      <c r="P203" s="132"/>
      <c r="Q203" s="132"/>
      <c r="R203" s="132"/>
      <c r="S203" s="132"/>
      <c r="T203" s="132"/>
      <c r="U203" s="132"/>
    </row>
    <row r="204" spans="1:21" ht="12.75" customHeight="1" x14ac:dyDescent="0.25">
      <c r="A204" s="132"/>
      <c r="B204" s="132"/>
      <c r="C204" s="132"/>
      <c r="D204" s="132"/>
      <c r="E204" s="132"/>
      <c r="F204" s="132"/>
      <c r="G204" s="132"/>
      <c r="H204" s="132"/>
      <c r="I204" s="132"/>
      <c r="J204" s="132"/>
      <c r="K204" s="132"/>
      <c r="L204" s="132"/>
      <c r="M204" s="132"/>
      <c r="N204" s="132"/>
      <c r="O204" s="132"/>
      <c r="P204" s="132"/>
      <c r="Q204" s="132"/>
      <c r="R204" s="132"/>
      <c r="S204" s="132"/>
      <c r="T204" s="132"/>
      <c r="U204" s="132"/>
    </row>
    <row r="205" spans="1:21" ht="12.75" customHeight="1" x14ac:dyDescent="0.25">
      <c r="A205" s="132"/>
      <c r="B205" s="132"/>
      <c r="C205" s="132"/>
      <c r="D205" s="132"/>
      <c r="E205" s="132"/>
      <c r="F205" s="132"/>
      <c r="G205" s="132"/>
      <c r="H205" s="132"/>
      <c r="I205" s="132"/>
      <c r="J205" s="132"/>
      <c r="K205" s="132"/>
      <c r="L205" s="132"/>
      <c r="M205" s="132"/>
      <c r="N205" s="132"/>
      <c r="O205" s="132"/>
      <c r="P205" s="132"/>
      <c r="Q205" s="132"/>
      <c r="R205" s="132"/>
      <c r="S205" s="132"/>
      <c r="T205" s="132"/>
      <c r="U205" s="132"/>
    </row>
    <row r="206" spans="1:21" ht="12.75" customHeight="1" x14ac:dyDescent="0.25">
      <c r="A206" s="132"/>
      <c r="B206" s="132"/>
      <c r="C206" s="132"/>
      <c r="D206" s="132"/>
      <c r="E206" s="132"/>
      <c r="F206" s="132"/>
      <c r="G206" s="132"/>
      <c r="H206" s="132"/>
      <c r="I206" s="132"/>
      <c r="J206" s="132"/>
      <c r="K206" s="132"/>
      <c r="L206" s="132"/>
      <c r="M206" s="132"/>
      <c r="N206" s="132"/>
      <c r="O206" s="132"/>
      <c r="P206" s="132"/>
      <c r="Q206" s="132"/>
      <c r="R206" s="132"/>
      <c r="S206" s="132"/>
      <c r="T206" s="132"/>
      <c r="U206" s="132"/>
    </row>
    <row r="207" spans="1:21" ht="12.75" customHeight="1" x14ac:dyDescent="0.25">
      <c r="A207" s="132"/>
      <c r="B207" s="132"/>
      <c r="C207" s="132"/>
      <c r="D207" s="132"/>
      <c r="E207" s="132"/>
      <c r="F207" s="132"/>
      <c r="G207" s="132"/>
      <c r="H207" s="132"/>
      <c r="I207" s="132"/>
      <c r="J207" s="132"/>
      <c r="K207" s="132"/>
      <c r="L207" s="132"/>
      <c r="M207" s="132"/>
      <c r="N207" s="132"/>
      <c r="O207" s="132"/>
      <c r="P207" s="132"/>
      <c r="Q207" s="132"/>
      <c r="R207" s="132"/>
      <c r="S207" s="132"/>
      <c r="T207" s="132"/>
      <c r="U207" s="132"/>
    </row>
    <row r="208" spans="1:21" ht="12.75" customHeight="1" x14ac:dyDescent="0.25">
      <c r="A208" s="132"/>
      <c r="B208" s="132"/>
      <c r="C208" s="132"/>
      <c r="D208" s="132"/>
      <c r="E208" s="132"/>
      <c r="F208" s="132"/>
      <c r="G208" s="132"/>
      <c r="H208" s="132"/>
      <c r="I208" s="132"/>
      <c r="J208" s="132"/>
      <c r="K208" s="132"/>
      <c r="L208" s="132"/>
      <c r="M208" s="132"/>
      <c r="N208" s="132"/>
      <c r="O208" s="132"/>
      <c r="P208" s="132"/>
      <c r="Q208" s="132"/>
      <c r="R208" s="132"/>
      <c r="S208" s="132"/>
      <c r="T208" s="132"/>
      <c r="U208" s="132"/>
    </row>
    <row r="209" spans="1:21" ht="12.75" customHeight="1" x14ac:dyDescent="0.25">
      <c r="A209" s="132"/>
      <c r="B209" s="132"/>
      <c r="C209" s="132"/>
      <c r="D209" s="132"/>
      <c r="E209" s="132"/>
      <c r="F209" s="132"/>
      <c r="G209" s="132"/>
      <c r="H209" s="132"/>
      <c r="I209" s="132"/>
      <c r="J209" s="132"/>
      <c r="K209" s="132"/>
      <c r="L209" s="132"/>
      <c r="M209" s="132"/>
      <c r="N209" s="132"/>
      <c r="O209" s="132"/>
      <c r="P209" s="132"/>
      <c r="Q209" s="132"/>
      <c r="R209" s="132"/>
      <c r="S209" s="132"/>
      <c r="T209" s="132"/>
      <c r="U209" s="132"/>
    </row>
    <row r="210" spans="1:21" ht="12.75" customHeight="1" x14ac:dyDescent="0.25">
      <c r="A210" s="132"/>
      <c r="B210" s="132"/>
      <c r="C210" s="132"/>
      <c r="D210" s="132"/>
      <c r="E210" s="132"/>
      <c r="F210" s="132"/>
      <c r="G210" s="132"/>
      <c r="H210" s="132"/>
      <c r="I210" s="132"/>
      <c r="J210" s="132"/>
      <c r="K210" s="132"/>
      <c r="L210" s="132"/>
      <c r="M210" s="132"/>
      <c r="N210" s="132"/>
      <c r="O210" s="132"/>
      <c r="P210" s="132"/>
      <c r="Q210" s="132"/>
      <c r="R210" s="132"/>
      <c r="S210" s="132"/>
      <c r="T210" s="132"/>
      <c r="U210" s="132"/>
    </row>
    <row r="211" spans="1:21" ht="12.75" customHeight="1" x14ac:dyDescent="0.25">
      <c r="A211" s="132"/>
      <c r="B211" s="132"/>
      <c r="C211" s="132"/>
      <c r="D211" s="132"/>
      <c r="E211" s="132"/>
      <c r="F211" s="132"/>
      <c r="G211" s="132"/>
      <c r="H211" s="132"/>
      <c r="I211" s="132"/>
      <c r="J211" s="132"/>
      <c r="K211" s="132"/>
      <c r="L211" s="132"/>
      <c r="M211" s="132"/>
      <c r="N211" s="132"/>
      <c r="O211" s="132"/>
      <c r="P211" s="132"/>
      <c r="Q211" s="132"/>
      <c r="R211" s="132"/>
      <c r="S211" s="132"/>
      <c r="T211" s="132"/>
      <c r="U211" s="132"/>
    </row>
    <row r="212" spans="1:21" ht="12.75" customHeight="1" x14ac:dyDescent="0.25">
      <c r="A212" s="132"/>
      <c r="B212" s="132"/>
      <c r="C212" s="132"/>
      <c r="D212" s="132"/>
      <c r="E212" s="132"/>
      <c r="F212" s="132"/>
      <c r="G212" s="132"/>
      <c r="H212" s="132"/>
      <c r="I212" s="132"/>
      <c r="J212" s="132"/>
      <c r="K212" s="132"/>
      <c r="L212" s="132"/>
      <c r="M212" s="132"/>
      <c r="N212" s="132"/>
      <c r="O212" s="132"/>
      <c r="P212" s="132"/>
      <c r="Q212" s="132"/>
      <c r="R212" s="132"/>
      <c r="S212" s="132"/>
      <c r="T212" s="132"/>
      <c r="U212" s="132"/>
    </row>
    <row r="213" spans="1:21" ht="12.75" customHeight="1" x14ac:dyDescent="0.25">
      <c r="A213" s="132"/>
      <c r="B213" s="132"/>
      <c r="C213" s="132"/>
      <c r="D213" s="132"/>
      <c r="E213" s="132"/>
      <c r="F213" s="132"/>
      <c r="G213" s="132"/>
      <c r="H213" s="132"/>
      <c r="I213" s="132"/>
      <c r="J213" s="132"/>
      <c r="K213" s="132"/>
      <c r="L213" s="132"/>
      <c r="M213" s="132"/>
      <c r="N213" s="132"/>
      <c r="O213" s="132"/>
      <c r="P213" s="132"/>
      <c r="Q213" s="132"/>
      <c r="R213" s="132"/>
      <c r="S213" s="132"/>
      <c r="T213" s="132"/>
      <c r="U213" s="132"/>
    </row>
    <row r="214" spans="1:21" ht="12.75" customHeight="1" x14ac:dyDescent="0.25">
      <c r="A214" s="132"/>
      <c r="B214" s="132"/>
      <c r="C214" s="132"/>
      <c r="D214" s="132"/>
      <c r="E214" s="132"/>
      <c r="F214" s="132"/>
      <c r="G214" s="132"/>
      <c r="H214" s="132"/>
      <c r="I214" s="132"/>
      <c r="J214" s="132"/>
      <c r="K214" s="132"/>
      <c r="L214" s="132"/>
      <c r="M214" s="132"/>
      <c r="N214" s="132"/>
      <c r="O214" s="132"/>
      <c r="P214" s="132"/>
      <c r="Q214" s="132"/>
      <c r="R214" s="132"/>
      <c r="S214" s="132"/>
      <c r="T214" s="132"/>
      <c r="U214" s="132"/>
    </row>
    <row r="215" spans="1:21" ht="12.75" customHeight="1" x14ac:dyDescent="0.25">
      <c r="A215" s="132"/>
      <c r="B215" s="132"/>
      <c r="C215" s="132"/>
      <c r="D215" s="132"/>
      <c r="E215" s="132"/>
      <c r="F215" s="132"/>
      <c r="G215" s="132"/>
      <c r="H215" s="132"/>
      <c r="I215" s="132"/>
      <c r="J215" s="132"/>
      <c r="K215" s="132"/>
      <c r="L215" s="132"/>
      <c r="M215" s="132"/>
      <c r="N215" s="132"/>
      <c r="O215" s="132"/>
      <c r="P215" s="132"/>
      <c r="Q215" s="132"/>
      <c r="R215" s="132"/>
      <c r="S215" s="132"/>
      <c r="T215" s="132"/>
      <c r="U215" s="132"/>
    </row>
    <row r="216" spans="1:21" ht="12.75" customHeight="1" x14ac:dyDescent="0.25">
      <c r="A216" s="132"/>
      <c r="B216" s="132"/>
      <c r="C216" s="132"/>
      <c r="D216" s="132"/>
      <c r="E216" s="132"/>
      <c r="F216" s="132"/>
      <c r="G216" s="132"/>
      <c r="H216" s="132"/>
      <c r="I216" s="132"/>
      <c r="J216" s="132"/>
      <c r="K216" s="132"/>
      <c r="L216" s="132"/>
      <c r="M216" s="132"/>
      <c r="N216" s="132"/>
      <c r="O216" s="132"/>
      <c r="P216" s="132"/>
      <c r="Q216" s="132"/>
      <c r="R216" s="132"/>
      <c r="S216" s="132"/>
      <c r="T216" s="132"/>
      <c r="U216" s="132"/>
    </row>
    <row r="217" spans="1:21" ht="12.75" customHeight="1" x14ac:dyDescent="0.25">
      <c r="A217" s="132"/>
      <c r="B217" s="132"/>
      <c r="C217" s="132"/>
      <c r="D217" s="132"/>
      <c r="E217" s="132"/>
      <c r="F217" s="132"/>
      <c r="G217" s="132"/>
      <c r="H217" s="132"/>
      <c r="I217" s="132"/>
      <c r="J217" s="132"/>
      <c r="K217" s="132"/>
      <c r="L217" s="132"/>
      <c r="M217" s="132"/>
      <c r="N217" s="132"/>
      <c r="O217" s="132"/>
      <c r="P217" s="132"/>
      <c r="Q217" s="132"/>
      <c r="R217" s="132"/>
      <c r="S217" s="132"/>
      <c r="T217" s="132"/>
      <c r="U217" s="132"/>
    </row>
    <row r="218" spans="1:21" ht="12.75" customHeight="1" x14ac:dyDescent="0.25">
      <c r="A218" s="132"/>
      <c r="B218" s="132"/>
      <c r="C218" s="132"/>
      <c r="D218" s="132"/>
      <c r="E218" s="132"/>
      <c r="F218" s="132"/>
      <c r="G218" s="132"/>
      <c r="H218" s="132"/>
      <c r="I218" s="132"/>
      <c r="J218" s="132"/>
      <c r="K218" s="132"/>
      <c r="L218" s="132"/>
      <c r="M218" s="132"/>
      <c r="N218" s="132"/>
      <c r="O218" s="132"/>
      <c r="P218" s="132"/>
      <c r="Q218" s="132"/>
      <c r="R218" s="132"/>
      <c r="S218" s="132"/>
      <c r="T218" s="132"/>
      <c r="U218" s="132"/>
    </row>
    <row r="219" spans="1:21" ht="12.75" customHeight="1" x14ac:dyDescent="0.25">
      <c r="A219" s="132"/>
      <c r="B219" s="132"/>
      <c r="C219" s="132"/>
      <c r="D219" s="132"/>
      <c r="E219" s="132"/>
      <c r="F219" s="132"/>
      <c r="G219" s="132"/>
      <c r="H219" s="132"/>
      <c r="I219" s="132"/>
      <c r="J219" s="132"/>
      <c r="K219" s="132"/>
      <c r="L219" s="132"/>
      <c r="M219" s="132"/>
      <c r="N219" s="132"/>
      <c r="O219" s="132"/>
      <c r="P219" s="132"/>
      <c r="Q219" s="132"/>
      <c r="R219" s="132"/>
      <c r="S219" s="132"/>
      <c r="T219" s="132"/>
      <c r="U219" s="132"/>
    </row>
    <row r="220" spans="1:21" ht="12.75" customHeight="1" x14ac:dyDescent="0.25">
      <c r="A220" s="132"/>
      <c r="B220" s="132"/>
      <c r="C220" s="132"/>
      <c r="D220" s="132"/>
      <c r="E220" s="132"/>
      <c r="F220" s="132"/>
      <c r="G220" s="132"/>
      <c r="H220" s="132"/>
      <c r="I220" s="132"/>
      <c r="J220" s="132"/>
      <c r="K220" s="132"/>
      <c r="L220" s="132"/>
      <c r="M220" s="132"/>
      <c r="N220" s="132"/>
      <c r="O220" s="132"/>
      <c r="P220" s="132"/>
      <c r="Q220" s="132"/>
      <c r="R220" s="132"/>
      <c r="S220" s="132"/>
      <c r="T220" s="132"/>
      <c r="U220" s="132"/>
    </row>
    <row r="221" spans="1:21" ht="12.75" customHeight="1" x14ac:dyDescent="0.25">
      <c r="A221" s="132"/>
      <c r="B221" s="132"/>
      <c r="C221" s="132"/>
      <c r="D221" s="132"/>
      <c r="E221" s="132"/>
      <c r="F221" s="132"/>
      <c r="G221" s="132"/>
      <c r="H221" s="132"/>
      <c r="I221" s="132"/>
      <c r="J221" s="132"/>
      <c r="K221" s="132"/>
      <c r="L221" s="132"/>
      <c r="M221" s="132"/>
      <c r="N221" s="132"/>
      <c r="O221" s="132"/>
      <c r="P221" s="132"/>
      <c r="Q221" s="132"/>
      <c r="R221" s="132"/>
      <c r="S221" s="132"/>
      <c r="T221" s="132"/>
      <c r="U221" s="13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MATRIZ DE RIESGOS </vt:lpstr>
      <vt:lpstr>MATRIZ DE CALOR INHERENTE</vt:lpstr>
      <vt:lpstr>MATRIZ DE CALOR RESIDUAL</vt:lpstr>
      <vt:lpstr>TABLA DE PROBABILIDAD</vt:lpstr>
      <vt:lpstr>TABLA DE IMPACTO</vt:lpstr>
      <vt:lpstr>TABLA DE VALORACION DE CONTROLE</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alvaro riascos mora</cp:lastModifiedBy>
  <dcterms:created xsi:type="dcterms:W3CDTF">2020-03-24T23:12:47Z</dcterms:created>
  <dcterms:modified xsi:type="dcterms:W3CDTF">2023-10-19T15:07:05Z</dcterms:modified>
</cp:coreProperties>
</file>